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716" activeTab="9"/>
  </bookViews>
  <sheets>
    <sheet name="бланк" sheetId="1" r:id="rId1"/>
    <sheet name="титул" sheetId="2" r:id="rId2"/>
    <sheet name="211" sheetId="3" r:id="rId3"/>
    <sheet name="211-213" sheetId="4" r:id="rId4"/>
    <sheet name="221-223" sheetId="5" r:id="rId5"/>
    <sheet name="223-225" sheetId="6" r:id="rId6"/>
    <sheet name="225-226" sheetId="7" r:id="rId7"/>
    <sheet name="262-310" sheetId="8" r:id="rId8"/>
    <sheet name="310-340" sheetId="9" r:id="rId9"/>
    <sheet name="340" sheetId="10" r:id="rId10"/>
  </sheets>
  <externalReferences>
    <externalReference r:id="rId13"/>
  </externalReferences>
  <definedNames>
    <definedName name="_xlnm.Print_Area" localSheetId="2">'211'!$A$1:$F$42</definedName>
    <definedName name="_xlnm.Print_Area" localSheetId="3">'211-213'!$A$1:$H$39</definedName>
    <definedName name="_xlnm.Print_Area" localSheetId="4">'221-223'!$A$1:$H$43</definedName>
    <definedName name="_xlnm.Print_Area" localSheetId="5">'223-225'!$A$1:$H$44</definedName>
    <definedName name="_xlnm.Print_Area" localSheetId="6">'225-226'!$A$1:$H$46</definedName>
    <definedName name="_xlnm.Print_Area" localSheetId="8">'310-340'!$A$1:$H$55</definedName>
    <definedName name="_xlnm.Print_Area" localSheetId="1">'титул'!$A$1:$G$44</definedName>
  </definedNames>
  <calcPr fullCalcOnLoad="1"/>
</workbook>
</file>

<file path=xl/sharedStrings.xml><?xml version="1.0" encoding="utf-8"?>
<sst xmlns="http://schemas.openxmlformats.org/spreadsheetml/2006/main" count="749" uniqueCount="439">
  <si>
    <t xml:space="preserve">*- если в течение года предусматривается изменение кубатуры и площади строений, то кубатура </t>
  </si>
  <si>
    <t>и площадь на конец года показываются в знаменателе</t>
  </si>
  <si>
    <t>(в рублях)</t>
  </si>
  <si>
    <t>Исчислено учреждением</t>
  </si>
  <si>
    <t>средняя ставка</t>
  </si>
  <si>
    <t>оплата труда в месяц</t>
  </si>
  <si>
    <t>на конец года</t>
  </si>
  <si>
    <t xml:space="preserve">Наименование кода статьи </t>
  </si>
  <si>
    <t>Расчет - обоснование</t>
  </si>
  <si>
    <t xml:space="preserve">Исчислено учреждением </t>
  </si>
  <si>
    <t xml:space="preserve"> ИТОГО по ст.212</t>
  </si>
  <si>
    <t>Наименование услуг</t>
  </si>
  <si>
    <t>Договор, расчет-обоснование</t>
  </si>
  <si>
    <t xml:space="preserve">Абонентская плата </t>
  </si>
  <si>
    <t xml:space="preserve">основной </t>
  </si>
  <si>
    <t>спаренный</t>
  </si>
  <si>
    <t xml:space="preserve">повременный </t>
  </si>
  <si>
    <t>ИТОГО</t>
  </si>
  <si>
    <t>Цель командировки</t>
  </si>
  <si>
    <t>Расчет-обоснование</t>
  </si>
  <si>
    <t>Проезд в командировке</t>
  </si>
  <si>
    <t>оплата отопления помещения</t>
  </si>
  <si>
    <t>оплата освещения помещения</t>
  </si>
  <si>
    <t>оплата водоснабжения помещения</t>
  </si>
  <si>
    <t xml:space="preserve">ИТОГО </t>
  </si>
  <si>
    <t xml:space="preserve">Отопление и горячее </t>
  </si>
  <si>
    <t>водоснабжение</t>
  </si>
  <si>
    <t xml:space="preserve"> "Оплата отопления помещения"                                            </t>
  </si>
  <si>
    <t xml:space="preserve"> "Оплата освещения помещения"                                            </t>
  </si>
  <si>
    <t>Электроэнергия</t>
  </si>
  <si>
    <t xml:space="preserve"> "Оплата водоснабжения помещения"                                            </t>
  </si>
  <si>
    <t xml:space="preserve">Водоснабжение </t>
  </si>
  <si>
    <t xml:space="preserve">Водоотведение </t>
  </si>
  <si>
    <t>Услуги СЭС</t>
  </si>
  <si>
    <t>Вывоз мусора</t>
  </si>
  <si>
    <t xml:space="preserve">Тех.обслуживание системы </t>
  </si>
  <si>
    <t>Текущий выполненный другими организациями:</t>
  </si>
  <si>
    <t>Ремонт оборудования</t>
  </si>
  <si>
    <t>Замеры сопротивления</t>
  </si>
  <si>
    <t>Пропитка черд.помещений</t>
  </si>
  <si>
    <t>Перезарядка огнетушителей</t>
  </si>
  <si>
    <t>Оплата нештатного фонда</t>
  </si>
  <si>
    <t>Расходы по проживанию в командировках</t>
  </si>
  <si>
    <t>Подписка</t>
  </si>
  <si>
    <t>Мед.осмотр</t>
  </si>
  <si>
    <t>Налог на имущество</t>
  </si>
  <si>
    <t>Прочие расходы</t>
  </si>
  <si>
    <t xml:space="preserve">  "Приобретение материалов"  -  мебель</t>
  </si>
  <si>
    <t>цена</t>
  </si>
  <si>
    <t>кол-во</t>
  </si>
  <si>
    <t>сумма</t>
  </si>
  <si>
    <t xml:space="preserve">  "Приобретение оборудования длительного пользования" </t>
  </si>
  <si>
    <t xml:space="preserve">Исчислено </t>
  </si>
  <si>
    <t xml:space="preserve">  "Приобретение наглядных и учебных пособий, периодических изданий,  </t>
  </si>
  <si>
    <t xml:space="preserve">                                                     учебников и другого инвентаря длительного пользования" </t>
  </si>
  <si>
    <t xml:space="preserve">  "Медикаменты и перевязочные материалы"  </t>
  </si>
  <si>
    <t>Наименование расходов</t>
  </si>
  <si>
    <t>Норма, потребность</t>
  </si>
  <si>
    <t>Медикаменты</t>
  </si>
  <si>
    <t xml:space="preserve">  "Мягкий инвентарь"  </t>
  </si>
  <si>
    <t>Запасные части к оборудованию и технике</t>
  </si>
  <si>
    <t>согласно заявки</t>
  </si>
  <si>
    <t>Бланки</t>
  </si>
  <si>
    <t>Хозяйственные расходы</t>
  </si>
  <si>
    <t xml:space="preserve">  "Приобретение материалов, сроком службы менее 12 месяцев" </t>
  </si>
  <si>
    <t>Канцелярские расходы</t>
  </si>
  <si>
    <t>Материалы для ремонта</t>
  </si>
  <si>
    <t>Оплата труда и начисления</t>
  </si>
  <si>
    <t>в том числе</t>
  </si>
  <si>
    <t>прочие выплаты</t>
  </si>
  <si>
    <t>Приобретение услуг</t>
  </si>
  <si>
    <t>коммунальные услуги</t>
  </si>
  <si>
    <t>прочие услуги</t>
  </si>
  <si>
    <t>Увеличение стоимости ОС</t>
  </si>
  <si>
    <t>Увеличение стоимости МЗ</t>
  </si>
  <si>
    <t>07</t>
  </si>
  <si>
    <t>ИТОГО по ст.221</t>
  </si>
  <si>
    <t xml:space="preserve"> </t>
  </si>
  <si>
    <t>ИТОГО по ст.222</t>
  </si>
  <si>
    <t>ИТОГО по ст.225</t>
  </si>
  <si>
    <t>ИТОГО по ст.226</t>
  </si>
  <si>
    <t>ИТОГО по ст.290</t>
  </si>
  <si>
    <t>ИТОГО по ст.310</t>
  </si>
  <si>
    <t>ИТОГО по ст. 340</t>
  </si>
  <si>
    <t>02</t>
  </si>
  <si>
    <t>услуги  связи</t>
  </si>
  <si>
    <t>услуги по содерж.имущества</t>
  </si>
  <si>
    <t>Руководитель</t>
  </si>
  <si>
    <t>Исполнитель</t>
  </si>
  <si>
    <t>классов</t>
  </si>
  <si>
    <t>учащихся</t>
  </si>
  <si>
    <t>1 классы</t>
  </si>
  <si>
    <t>2 классы</t>
  </si>
  <si>
    <t>3 классы</t>
  </si>
  <si>
    <t>4 классы</t>
  </si>
  <si>
    <t>ИТОГО по нач.звену</t>
  </si>
  <si>
    <t>5 классы</t>
  </si>
  <si>
    <t>6 классы</t>
  </si>
  <si>
    <t>7 классы</t>
  </si>
  <si>
    <t>8 классы</t>
  </si>
  <si>
    <t>9 классы</t>
  </si>
  <si>
    <t>ИТОГО по сред.звену</t>
  </si>
  <si>
    <t>10 классы</t>
  </si>
  <si>
    <t>11 классы</t>
  </si>
  <si>
    <t>ИТОГО по стар.звену</t>
  </si>
  <si>
    <t>В С Е Г О по ШКОЛЕ</t>
  </si>
  <si>
    <t>ОБЩИЕ СВЕДЕНИЯ :</t>
  </si>
  <si>
    <t xml:space="preserve">количество классов и учащихся </t>
  </si>
  <si>
    <t xml:space="preserve">                                                                             ( полное наименование учреждения)</t>
  </si>
  <si>
    <t>среднегодовое</t>
  </si>
  <si>
    <t>х</t>
  </si>
  <si>
    <t xml:space="preserve">1. Общая кубатура всех строений по наружному обмеру*  </t>
  </si>
  <si>
    <t>кв.м.</t>
  </si>
  <si>
    <t xml:space="preserve">2. Внутренняя площадь зданий   </t>
  </si>
  <si>
    <t xml:space="preserve">3.  Имеется ли водопровод  </t>
  </si>
  <si>
    <t xml:space="preserve">    канализация</t>
  </si>
  <si>
    <t xml:space="preserve">4.  Отопление: система отопления, </t>
  </si>
  <si>
    <t xml:space="preserve">     кол-во печей</t>
  </si>
  <si>
    <t>5.  Количество классных комнат и их площадь</t>
  </si>
  <si>
    <t>исчислено учреждением</t>
  </si>
  <si>
    <t>число ставок</t>
  </si>
  <si>
    <t>на начало года</t>
  </si>
  <si>
    <t>ФОТ</t>
  </si>
  <si>
    <t>наименование должностей</t>
  </si>
  <si>
    <t>Директор</t>
  </si>
  <si>
    <t>Заместитель директора</t>
  </si>
  <si>
    <t>Заведующий библиотекой</t>
  </si>
  <si>
    <t>Главный бухгалтер</t>
  </si>
  <si>
    <t>Учитель</t>
  </si>
  <si>
    <t>Социальный педагог</t>
  </si>
  <si>
    <t>Учитель-логопед</t>
  </si>
  <si>
    <t>Педагог доп.образования</t>
  </si>
  <si>
    <t>Итого I раздел в месяц</t>
  </si>
  <si>
    <t>I. Руководящий и педагогический персонал</t>
  </si>
  <si>
    <t>II. Учебно-вспомог. и технический персонал</t>
  </si>
  <si>
    <t>Дворник</t>
  </si>
  <si>
    <t>Уборщик служ.помещений</t>
  </si>
  <si>
    <t>Итого II раздел в месяц</t>
  </si>
  <si>
    <t>ИТОГО I разд. в год</t>
  </si>
  <si>
    <t>ИТОГО II разд. в год</t>
  </si>
  <si>
    <t>В С Е Г О по I и  II разд.</t>
  </si>
  <si>
    <t>ФОНД СТИМУЛИРОВАНИЯ</t>
  </si>
  <si>
    <t>за телефон:</t>
  </si>
  <si>
    <t>Интернет</t>
  </si>
  <si>
    <t xml:space="preserve">"Текущие и капитальные ремонты инвентаря, автомашин,помещений, зданий и т.д."                                          </t>
  </si>
  <si>
    <t xml:space="preserve">  "Продукты питания"  - молоко</t>
  </si>
  <si>
    <t>Компенсация на м/литер.</t>
  </si>
  <si>
    <t>Пособие до 3-х лет</t>
  </si>
  <si>
    <t>Суточные в командировке</t>
  </si>
  <si>
    <t xml:space="preserve">            в том числе</t>
  </si>
  <si>
    <t xml:space="preserve">Классное руководство </t>
  </si>
  <si>
    <t>А) оплата по твердым ставкам :</t>
  </si>
  <si>
    <t>В) дополнительные виды доплат :</t>
  </si>
  <si>
    <t>исчислено учреждением на год</t>
  </si>
  <si>
    <t>Компенсация за неиспользованный отпуск</t>
  </si>
  <si>
    <t>Вознаграждение за классное руководство</t>
  </si>
  <si>
    <t xml:space="preserve">Прочие </t>
  </si>
  <si>
    <t>ИТОГО по разделу А</t>
  </si>
  <si>
    <t>ИТОГО по разделу В</t>
  </si>
  <si>
    <t>ИТОГО по ст. 213</t>
  </si>
  <si>
    <t>Заработная плата суб.</t>
  </si>
  <si>
    <t>из средств МБ</t>
  </si>
  <si>
    <t>из средств субвенции</t>
  </si>
  <si>
    <t>Питание школьников</t>
  </si>
  <si>
    <t>ИТОГО по ст.262</t>
  </si>
  <si>
    <t xml:space="preserve">в том числе за счёт субвенции </t>
  </si>
  <si>
    <t xml:space="preserve">Руководитель учреждения                                                                         </t>
  </si>
  <si>
    <t>Учебники</t>
  </si>
  <si>
    <t>Мел</t>
  </si>
  <si>
    <t>Тюль</t>
  </si>
  <si>
    <t>нет</t>
  </si>
  <si>
    <t>да</t>
  </si>
  <si>
    <t>Компенсация за проезд в отпуск</t>
  </si>
  <si>
    <t>Педагог-организатор</t>
  </si>
  <si>
    <t>Рабочий по обс.зд.</t>
  </si>
  <si>
    <t>в т.ч. за счёт средств субвенции</t>
  </si>
  <si>
    <t>Льготы по комм.услугам пед.</t>
  </si>
  <si>
    <t>Эксплуатация охранной  сигнализации</t>
  </si>
  <si>
    <t>согласно расчёта</t>
  </si>
  <si>
    <t>Инвентарь с/х труда</t>
  </si>
  <si>
    <t>УТВЕРЖДАЮ</t>
  </si>
  <si>
    <t>"_____" ______________________20____г.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</si>
  <si>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</si>
  <si>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</si>
  <si>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</si>
  <si>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</si>
  <si>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</si>
  <si>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</si>
  <si>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</si>
  <si>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</si>
  <si>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</si>
  <si>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</si>
  <si>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</si>
  <si>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 руб</t>
  </si>
  <si>
    <t>по ОКЕИ</t>
  </si>
  <si>
    <t>по ОКВ</t>
  </si>
  <si>
    <t>Наименование показателя</t>
  </si>
  <si>
    <t>раздела</t>
  </si>
  <si>
    <t>подраз-</t>
  </si>
  <si>
    <t>целевой статьи</t>
  </si>
  <si>
    <t>вида</t>
  </si>
  <si>
    <t>КОСГУ</t>
  </si>
  <si>
    <t>дела</t>
  </si>
  <si>
    <t>расходов</t>
  </si>
  <si>
    <t>Всего</t>
  </si>
  <si>
    <t>(уполномоченное лицо)</t>
  </si>
  <si>
    <t>Номер страницы</t>
  </si>
  <si>
    <t>Всего страниц</t>
  </si>
  <si>
    <t>Руководитель планово-</t>
  </si>
  <si>
    <t>______________________</t>
  </si>
  <si>
    <t>финансовой службы</t>
  </si>
  <si>
    <t xml:space="preserve">код по бюджетной классификации </t>
  </si>
  <si>
    <t>Код строки</t>
  </si>
  <si>
    <t>Районный комитет образования</t>
  </si>
  <si>
    <t>10</t>
  </si>
  <si>
    <t>03</t>
  </si>
  <si>
    <t>Социальное обеспечение</t>
  </si>
  <si>
    <t xml:space="preserve">оплата труда </t>
  </si>
  <si>
    <t xml:space="preserve">начисления на оплату труда </t>
  </si>
  <si>
    <t>(должность)                                                (подпись)                            (расшифровка подписи)</t>
  </si>
  <si>
    <t>директор</t>
  </si>
  <si>
    <t xml:space="preserve">      Е.Ю.Кашкар</t>
  </si>
  <si>
    <t>(расшифровка подписи)</t>
  </si>
  <si>
    <t xml:space="preserve">                     (подпись)                                         </t>
  </si>
  <si>
    <t xml:space="preserve">                                (должность)                                                                                                                 </t>
  </si>
  <si>
    <t>( подпись)</t>
  </si>
  <si>
    <t>Председатель РКО</t>
  </si>
  <si>
    <t xml:space="preserve">    (наименование главного распорядителя бюджетных средств)</t>
  </si>
  <si>
    <t>(наименование должности лица, утверждающего бюджетную смету)</t>
  </si>
  <si>
    <t>О.М.Волосникова</t>
  </si>
  <si>
    <t xml:space="preserve">                    (подпись)                                       (расшифровка подписи)</t>
  </si>
  <si>
    <t>Исчислено</t>
  </si>
  <si>
    <t>Утверждено</t>
  </si>
  <si>
    <t xml:space="preserve">           муниципальный</t>
  </si>
  <si>
    <t>наименование выплат</t>
  </si>
  <si>
    <t>ВСЕГО  по ст.211</t>
  </si>
  <si>
    <t>в т.ч. за счёт средств местного бюджета</t>
  </si>
  <si>
    <t>оплата труда - всего</t>
  </si>
  <si>
    <t>Наименование  выплат</t>
  </si>
  <si>
    <t>за счет средств МБ</t>
  </si>
  <si>
    <t>за счет средств субвенции</t>
  </si>
  <si>
    <t>наименование предметов</t>
  </si>
  <si>
    <t>Педагог-психолог</t>
  </si>
  <si>
    <t>Лаборант</t>
  </si>
  <si>
    <t>Сторож</t>
  </si>
  <si>
    <t>Гардеробщик</t>
  </si>
  <si>
    <t>Группы продлённого дня</t>
  </si>
  <si>
    <t>куб.м.</t>
  </si>
  <si>
    <t>центр.</t>
  </si>
  <si>
    <t>Мастер произ.обучения</t>
  </si>
  <si>
    <t>Библиотекарь</t>
  </si>
  <si>
    <t>Истопник</t>
  </si>
  <si>
    <t>Приобретение конвертов с марками</t>
  </si>
  <si>
    <t>Техничес.обслуживание  АПС</t>
  </si>
  <si>
    <t xml:space="preserve">    </t>
  </si>
  <si>
    <t>Подвоз школьников</t>
  </si>
  <si>
    <t>Выходное пособие по сокращению</t>
  </si>
  <si>
    <t>Выходное пособие</t>
  </si>
  <si>
    <t>Установка программного обеспечения</t>
  </si>
  <si>
    <t>Медиапроектор</t>
  </si>
  <si>
    <t>Кабинет с обрудованием и наглядными пособиями</t>
  </si>
  <si>
    <t>Доска интерактивная</t>
  </si>
  <si>
    <t>Худож.литература</t>
  </si>
  <si>
    <t>Инвентарь спортивный</t>
  </si>
  <si>
    <t>Медикаменты для ОБЖ</t>
  </si>
  <si>
    <t>Подвоз материалов</t>
  </si>
  <si>
    <t>Опресовка и промывка системы отопления</t>
  </si>
  <si>
    <t>Страхование имущества</t>
  </si>
  <si>
    <t>Прочие услуги</t>
  </si>
  <si>
    <t>Холодильник</t>
  </si>
  <si>
    <t>Элек.плита</t>
  </si>
  <si>
    <t>Холодильный шкаф</t>
  </si>
  <si>
    <t>Водонагреватель</t>
  </si>
  <si>
    <t>Халат рабочий</t>
  </si>
  <si>
    <t>Ткань шторная</t>
  </si>
  <si>
    <t xml:space="preserve">Ткань </t>
  </si>
  <si>
    <t>Ткань полотенечная</t>
  </si>
  <si>
    <t>Рукавици раб.</t>
  </si>
  <si>
    <t xml:space="preserve">Перчатки </t>
  </si>
  <si>
    <t>сумма (в рублях)</t>
  </si>
  <si>
    <t>оплата труда (клас.рук-во)</t>
  </si>
  <si>
    <t>оплата труда (субв.)</t>
  </si>
  <si>
    <t>прочие выплаты (субв.)</t>
  </si>
  <si>
    <t>прочие выплаты (льготы)</t>
  </si>
  <si>
    <t>начисления на оплату труда (клас.рук-во)</t>
  </si>
  <si>
    <t>начисления на оплату труда (субв.)</t>
  </si>
  <si>
    <t>транспортные услуги (субв.)</t>
  </si>
  <si>
    <t>услуги по содерж.имущества (суб.)</t>
  </si>
  <si>
    <t>прочие услуги (субв.)</t>
  </si>
  <si>
    <t>пособия по социал.помощи (питан)</t>
  </si>
  <si>
    <t>пособия по социал.помощи  (субв.)</t>
  </si>
  <si>
    <t>Увеличение стоимости ОС (субв.)</t>
  </si>
  <si>
    <t>Увеличение стоимости МЗ (субв.)</t>
  </si>
  <si>
    <t>Увеличение стоимости МЗ (молоко)</t>
  </si>
  <si>
    <r>
      <t xml:space="preserve">                                                            Средняя</t>
    </r>
    <r>
      <rPr>
        <b/>
        <i/>
        <u val="single"/>
        <sz val="11"/>
        <rFont val="Arial Cyr"/>
        <family val="0"/>
      </rPr>
      <t xml:space="preserve"> общеобразовательная школа № 3</t>
    </r>
  </si>
  <si>
    <t>18-1075,9</t>
  </si>
  <si>
    <t>Воспитатель ГПД</t>
  </si>
  <si>
    <t>Инструктор физич.воспииания</t>
  </si>
  <si>
    <t>Инженер- энергетик</t>
  </si>
  <si>
    <t>Инженер-лаборант</t>
  </si>
  <si>
    <t>Бухгалтер (вед.)</t>
  </si>
  <si>
    <t>ОАО"Карельская энергосбытовая компания"дог. № 3250 от 05.03.2007 г.</t>
  </si>
  <si>
    <t>согласно заявке</t>
  </si>
  <si>
    <t>реконструкция спортивного зала</t>
  </si>
  <si>
    <t>Спиливание деревьев  на территории школы</t>
  </si>
  <si>
    <t>согласно заявки 7 шт*4000=</t>
  </si>
  <si>
    <t>Экскурсии,просмотр фильмов входящих в учебный план</t>
  </si>
  <si>
    <t xml:space="preserve">Оплата за проведение курсов </t>
  </si>
  <si>
    <t>согласно заявке 10 чел*2500=</t>
  </si>
  <si>
    <t xml:space="preserve">ТО УРМ </t>
  </si>
  <si>
    <t>Мойка для столовой</t>
  </si>
  <si>
    <t>Оборудование (вытяжка)</t>
  </si>
  <si>
    <t>Стиральная машинка</t>
  </si>
  <si>
    <t>Ноутбук</t>
  </si>
  <si>
    <t>Экран на штативе</t>
  </si>
  <si>
    <t>Сканер</t>
  </si>
  <si>
    <t>Синтезатор</t>
  </si>
  <si>
    <t xml:space="preserve">Материалы для уроков </t>
  </si>
  <si>
    <t>Андрейченко А.А.</t>
  </si>
  <si>
    <t>Хавхалюк Л.О.</t>
  </si>
  <si>
    <t xml:space="preserve"> ремонт внутренних сетей водоснаб.,отопления</t>
  </si>
  <si>
    <t xml:space="preserve"> профилактический ремонт электропроводки</t>
  </si>
  <si>
    <t xml:space="preserve">частичный ремонт окон и дверей, цоколя здания,крыльца школы </t>
  </si>
  <si>
    <t>Расходы по аттестации работников</t>
  </si>
  <si>
    <t>Универсальный мармит</t>
  </si>
  <si>
    <t>Гладильная доска</t>
  </si>
  <si>
    <t>Утюг</t>
  </si>
  <si>
    <t>Дрель</t>
  </si>
  <si>
    <t>Огнетушители</t>
  </si>
  <si>
    <t xml:space="preserve">Инвентарь, инструменты </t>
  </si>
  <si>
    <t>Прочие инструменты</t>
  </si>
  <si>
    <t>БЮДЖЕТНАЯ СМЕТА НА   2012   ГОД</t>
  </si>
  <si>
    <t>023 08 01</t>
  </si>
  <si>
    <t>122</t>
  </si>
  <si>
    <t>520 09 00</t>
  </si>
  <si>
    <t>РАСЧЁТЫ  БЮДЖЕТНОЙ   СМЕТЕ  НА  2012 ГОД</t>
  </si>
  <si>
    <t>на 1 января 2012 года</t>
  </si>
  <si>
    <t>на 1 сентября 2012 года</t>
  </si>
  <si>
    <r>
      <t>Статья   211  "Оплата труда"   на 2012 год</t>
    </r>
    <r>
      <rPr>
        <b/>
        <i/>
        <sz val="12"/>
        <rFont val="Arial Cyr"/>
        <family val="0"/>
      </rPr>
      <t xml:space="preserve"> </t>
    </r>
  </si>
  <si>
    <t>Оплата за работу в праздничные дни, доплата за ночные</t>
  </si>
  <si>
    <r>
      <t>Статья   213   "Начисления на оплату труда"   на 2012 год</t>
    </r>
    <r>
      <rPr>
        <b/>
        <i/>
        <sz val="12"/>
        <rFont val="Arial Cyr"/>
        <family val="0"/>
      </rPr>
      <t xml:space="preserve"> </t>
    </r>
  </si>
  <si>
    <t xml:space="preserve">Статья   212   "Прочие   выплаты"   на 2012 год </t>
  </si>
  <si>
    <t>38чел.*100руб.*12 месяцев</t>
  </si>
  <si>
    <r>
      <t>Статья   221  "Услуги связи"   на 2012год</t>
    </r>
    <r>
      <rPr>
        <b/>
        <i/>
        <sz val="12"/>
        <color indexed="12"/>
        <rFont val="Arial Cyr"/>
        <family val="0"/>
      </rPr>
      <t xml:space="preserve"> </t>
    </r>
  </si>
  <si>
    <t>ОАО "Ростелеком" дог.№ 14014390от 01.01.2012 г.</t>
  </si>
  <si>
    <r>
      <t>Статья   222  "Транспортные услуги"   на 2012 год</t>
    </r>
    <r>
      <rPr>
        <b/>
        <i/>
        <sz val="12"/>
        <color indexed="12"/>
        <rFont val="Arial Cyr"/>
        <family val="0"/>
      </rPr>
      <t xml:space="preserve"> </t>
    </r>
  </si>
  <si>
    <t>дог. №  б/н от 10.01.2012г. ООО"Пассаж.перевозки" предварительный расчет на 2012 г.</t>
  </si>
  <si>
    <t>дог.№ б/н от 10.01.2012 ООО "АТП" предварительный расчет на 2012г.</t>
  </si>
  <si>
    <r>
      <t>Статья   223  "Оплата коммунальных услуг"   на 2012 год</t>
    </r>
    <r>
      <rPr>
        <b/>
        <i/>
        <sz val="12"/>
        <color indexed="12"/>
        <rFont val="Arial Cyr"/>
        <family val="0"/>
      </rPr>
      <t xml:space="preserve"> </t>
    </r>
  </si>
  <si>
    <t>ООО "Петербургтеплоэнерго" дог.№ 005-1-11-1007 от 01.10.2011г</t>
  </si>
  <si>
    <r>
      <t>Статья   225  "Услуги по содержанию имущества"   на 2012 год</t>
    </r>
    <r>
      <rPr>
        <b/>
        <i/>
        <sz val="12"/>
        <color indexed="12"/>
        <rFont val="Arial Cyr"/>
        <family val="0"/>
      </rPr>
      <t xml:space="preserve"> </t>
    </r>
  </si>
  <si>
    <t>МУП "Благоустройство и озеленение" дог.№ 732 от 01.01.2012г 5,75куб.м* 477,34,руб.*1м +531,66*5,75*11 мес*1,07</t>
  </si>
  <si>
    <t>отопления,водоснабжение , канализация</t>
  </si>
  <si>
    <t>МУП "Благоустройство и озеленение" дог.№ 53 от 23.11.2011</t>
  </si>
  <si>
    <t>капитальный ремонт кровли</t>
  </si>
  <si>
    <t>согласно заявки 32 шт*399=</t>
  </si>
  <si>
    <t>Заправка картриджей (оргтехника)</t>
  </si>
  <si>
    <r>
      <t>Статья   226   "Прочие услуги"   на 2012 год</t>
    </r>
    <r>
      <rPr>
        <b/>
        <i/>
        <sz val="12"/>
        <color indexed="12"/>
        <rFont val="Arial Cyr"/>
        <family val="0"/>
      </rPr>
      <t xml:space="preserve"> </t>
    </r>
  </si>
  <si>
    <t>Изготовление стендов, наглядных пособий</t>
  </si>
  <si>
    <r>
      <t>Статья   262    "Социальные выплаты"   на 2012 год</t>
    </r>
    <r>
      <rPr>
        <b/>
        <i/>
        <sz val="12"/>
        <rFont val="Arial Cyr"/>
        <family val="0"/>
      </rPr>
      <t xml:space="preserve"> </t>
    </r>
  </si>
  <si>
    <t>дог.№ б/н от 01.12.2012г</t>
  </si>
  <si>
    <r>
      <t>Статья   290    "Прочие расходы"   на 2012 год</t>
    </r>
    <r>
      <rPr>
        <b/>
        <i/>
        <sz val="12"/>
        <rFont val="Arial Cyr"/>
        <family val="0"/>
      </rPr>
      <t xml:space="preserve"> </t>
    </r>
  </si>
  <si>
    <t>Оплата земельного налога</t>
  </si>
  <si>
    <t>155 чел.*30 руб.*170уч.дн</t>
  </si>
  <si>
    <r>
      <t>Статья   310    "Увеличение стоимости основных средств"   на 2012 год</t>
    </r>
    <r>
      <rPr>
        <b/>
        <i/>
        <sz val="12"/>
        <rFont val="Arial Cyr"/>
        <family val="0"/>
      </rPr>
      <t xml:space="preserve"> </t>
    </r>
  </si>
  <si>
    <t>Устройство для затемнения окон в кабинетах-классах</t>
  </si>
  <si>
    <t>Стулья полумягкие</t>
  </si>
  <si>
    <t>Стелажи книжно-офисные полуоткрытые</t>
  </si>
  <si>
    <t xml:space="preserve">Сулья мягкие </t>
  </si>
  <si>
    <r>
      <t>Статья 340  "Увеличение стоимости  материальных запасов" на 2012 год</t>
    </r>
    <r>
      <rPr>
        <b/>
        <i/>
        <sz val="12"/>
        <color indexed="12"/>
        <rFont val="Arial Cyr"/>
        <family val="0"/>
      </rPr>
      <t xml:space="preserve"> </t>
    </r>
  </si>
  <si>
    <t>Молоко для учащихся 1-4 классов</t>
  </si>
  <si>
    <t>Фартуки х/б</t>
  </si>
  <si>
    <t>Полотенца вафельные</t>
  </si>
  <si>
    <t>Картриджи</t>
  </si>
  <si>
    <t>3чел.*58*12 мес</t>
  </si>
  <si>
    <t>МКОУ Сортавальского муниципального района</t>
  </si>
  <si>
    <t>МКОУ Сортавальского МР РК СОШ № 3</t>
  </si>
  <si>
    <t>Документовед</t>
  </si>
  <si>
    <t>ФОНД СТИМУЛИРОВАНИЯ (пл.услуги)</t>
  </si>
  <si>
    <t>Окончательный расчет (в 2011г-72605р.)</t>
  </si>
  <si>
    <t>Замещение на период отпуска ( уборщик,сторож, рабочий,документовед)</t>
  </si>
  <si>
    <t>Оплата 3-х дней по б/листу (за 2011г - 45770р.)</t>
  </si>
  <si>
    <t>Начисление ОТ - 30,2%</t>
  </si>
  <si>
    <t>Оплата 3-х дней по б/листу</t>
  </si>
  <si>
    <t>сотовая связь (Билайн)</t>
  </si>
  <si>
    <t xml:space="preserve">ИП Голубков дог.№ ТОАПСОПВ 8 от 01.01.2012 г. 30 000 руб.*1,06                        </t>
  </si>
  <si>
    <t>дог.№ 250 от 01.01.2012г. МОВО при МОВД 839,5руб.*12м. * 1,06</t>
  </si>
  <si>
    <t>ООО" Информационные системы"Криста"дог.182ПТ-101-ТС-12К от 01.01.12г. 2100*12мес.</t>
  </si>
  <si>
    <t>Бухгалтерские программы</t>
  </si>
  <si>
    <t>ТО ПК (антивирусы),</t>
  </si>
  <si>
    <t>Олимпиады,соревнования</t>
  </si>
  <si>
    <t>Инвентарь мягкий для уроков труда</t>
  </si>
  <si>
    <t>запасные части к компьютеру</t>
  </si>
  <si>
    <t>Станки</t>
  </si>
  <si>
    <t>прогнозные лимиты на 2012 г.</t>
  </si>
  <si>
    <t xml:space="preserve">  354 Гкал * 2927,4руб.</t>
  </si>
  <si>
    <t xml:space="preserve">прогнозные лимиты 2012г </t>
  </si>
  <si>
    <t xml:space="preserve"> 95000КВт * 4,996 руб.</t>
  </si>
  <si>
    <t>ЗАО "Карелводоканал"дог.№ 322 от 01.01.12г.прогонозные лимиты  2012г.            600м.куб. * 39,83руб.</t>
  </si>
  <si>
    <t>600м.куб. * 45,33руб.</t>
  </si>
  <si>
    <t xml:space="preserve"> оборудование зап.выхода</t>
  </si>
  <si>
    <t>ООО" Сантехсервис" дог.б/н 11.01.12г. 1500*12</t>
  </si>
  <si>
    <t>Монтаж и наладка камер видионаблюдения</t>
  </si>
  <si>
    <t>Элек.сковорода</t>
  </si>
  <si>
    <t>Огнетушитель</t>
  </si>
  <si>
    <t>530 01 00</t>
  </si>
  <si>
    <t>505 85 01</t>
  </si>
  <si>
    <t>коммунальные услуги (адр.прогр.по софинан.)</t>
  </si>
  <si>
    <t>795 21 00</t>
  </si>
  <si>
    <t>174</t>
  </si>
  <si>
    <t>услуги по содерж.имущества (пл.ус.)</t>
  </si>
  <si>
    <t>795 36 00</t>
  </si>
  <si>
    <t>прочие услуги (адр.прог.)</t>
  </si>
  <si>
    <t xml:space="preserve">пособия по соц.помощи (адр.прог)    </t>
  </si>
  <si>
    <t>795 37 00</t>
  </si>
  <si>
    <r>
      <t>Прочие расходы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(субв.)</t>
    </r>
  </si>
  <si>
    <r>
      <t>Увеличение стоимости ОС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(инвал.)</t>
    </r>
  </si>
  <si>
    <t>505 85 02</t>
  </si>
  <si>
    <t>Увеличение стоимости МЗ (пл.усл.)</t>
  </si>
  <si>
    <t>Увеличение стоимости МЗ (проч.поступ)</t>
  </si>
  <si>
    <t>" 20 "  декабря  2011 г.</t>
  </si>
  <si>
    <r>
      <t xml:space="preserve"> Питание школьников </t>
    </r>
    <r>
      <rPr>
        <sz val="8"/>
        <color indexed="16"/>
        <rFont val="Arial Cyr"/>
        <family val="0"/>
      </rPr>
      <t>(адрес.прогр.)</t>
    </r>
  </si>
  <si>
    <t xml:space="preserve">ООО "Кондор" договор № </t>
  </si>
  <si>
    <t>5чел.*30 руб.*176уч.дн</t>
  </si>
  <si>
    <t>2н * 300 руб.* 18%НДС*12м *1,06</t>
  </si>
  <si>
    <t>2н * 450 руб.* 18%НДС*12м *1,06</t>
  </si>
  <si>
    <t>гл.бухгалтер</t>
  </si>
  <si>
    <t xml:space="preserve">А.А.Андрейченко </t>
  </si>
  <si>
    <t xml:space="preserve">Л.О.Хавхалюк </t>
  </si>
  <si>
    <t>Прочие материалы</t>
  </si>
  <si>
    <t>Прочие материалы(благотв.)</t>
  </si>
  <si>
    <t>Заработная плата (пл.услуги)</t>
  </si>
  <si>
    <t>ООО"Профилактика" дог.№ 124/2 от 11.01. 2012г. 11420руб.</t>
  </si>
  <si>
    <t>Услуги по очистке территории от снега</t>
  </si>
  <si>
    <t>подготовка смета</t>
  </si>
  <si>
    <t>ОАО "Вымпел-Коммуникации" дог.№ 393373061 от 13.04.2011г. 202,15руб.*12*1,06</t>
  </si>
  <si>
    <t>дог.№ 57 от 20.05.11г. ЦРБ  13000руб.*1,06</t>
  </si>
  <si>
    <t>дог.№ 213 от 18.04.2011г. "Респ.бол.им.Баранова" 7800руб.*1,06</t>
  </si>
  <si>
    <t>ООО "Кондор" договор № б/н от 23.01.2012г                     188 чел.*176дн*11,50руб.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</si>
</sst>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&quot;р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u val="single"/>
      <sz val="11"/>
      <name val="Arial Cyr"/>
      <family val="0"/>
    </font>
    <font>
      <b/>
      <i/>
      <sz val="11"/>
      <name val="Arial Cyr"/>
      <family val="0"/>
    </font>
    <font>
      <sz val="8.5"/>
      <name val="Arial Cyr"/>
      <family val="0"/>
    </font>
    <font>
      <b/>
      <i/>
      <sz val="9"/>
      <name val="Arial Cyr"/>
      <family val="0"/>
    </font>
    <font>
      <b/>
      <i/>
      <u val="single"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8.5"/>
      <color indexed="17"/>
      <name val="Arial Cyr"/>
      <family val="0"/>
    </font>
    <font>
      <sz val="9"/>
      <color indexed="17"/>
      <name val="Arial Cyr"/>
      <family val="0"/>
    </font>
    <font>
      <sz val="8"/>
      <color indexed="62"/>
      <name val="Arial Cyr"/>
      <family val="0"/>
    </font>
    <font>
      <sz val="9"/>
      <color indexed="62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sz val="10"/>
      <color indexed="17"/>
      <name val="Arial Cyr"/>
      <family val="0"/>
    </font>
    <font>
      <b/>
      <sz val="9"/>
      <color indexed="18"/>
      <name val="Arial Cyr"/>
      <family val="0"/>
    </font>
    <font>
      <i/>
      <sz val="8"/>
      <color indexed="62"/>
      <name val="Arial Cyr"/>
      <family val="0"/>
    </font>
    <font>
      <b/>
      <sz val="8"/>
      <color indexed="62"/>
      <name val="Arial Cyr"/>
      <family val="0"/>
    </font>
    <font>
      <b/>
      <sz val="9"/>
      <color indexed="6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color indexed="16"/>
      <name val="Arial Cyr"/>
      <family val="0"/>
    </font>
    <font>
      <sz val="10"/>
      <color indexed="16"/>
      <name val="Arial Cyr"/>
      <family val="0"/>
    </font>
    <font>
      <sz val="8"/>
      <color indexed="16"/>
      <name val="Arial Cyr"/>
      <family val="0"/>
    </font>
    <font>
      <b/>
      <sz val="9"/>
      <color indexed="16"/>
      <name val="Arial Cyr"/>
      <family val="0"/>
    </font>
    <font>
      <b/>
      <sz val="10"/>
      <color indexed="16"/>
      <name val="Arial Cyr"/>
      <family val="0"/>
    </font>
    <font>
      <sz val="10"/>
      <color indexed="20"/>
      <name val="Arial Cyr"/>
      <family val="0"/>
    </font>
    <font>
      <sz val="9"/>
      <color indexed="20"/>
      <name val="Arial Cyr"/>
      <family val="0"/>
    </font>
    <font>
      <i/>
      <sz val="9"/>
      <color indexed="20"/>
      <name val="Arial Cyr"/>
      <family val="0"/>
    </font>
    <font>
      <i/>
      <sz val="9"/>
      <color indexed="16"/>
      <name val="Arial Cyr"/>
      <family val="0"/>
    </font>
    <font>
      <i/>
      <sz val="9"/>
      <color indexed="62"/>
      <name val="Arial Cyr"/>
      <family val="0"/>
    </font>
    <font>
      <sz val="9"/>
      <color indexed="10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9"/>
      <color indexed="12"/>
      <name val="Arial Cyr"/>
      <family val="0"/>
    </font>
    <font>
      <sz val="8"/>
      <color indexed="48"/>
      <name val="Arial Cyr"/>
      <family val="0"/>
    </font>
    <font>
      <sz val="9"/>
      <color indexed="48"/>
      <name val="Arial Cyr"/>
      <family val="0"/>
    </font>
    <font>
      <sz val="10"/>
      <color indexed="48"/>
      <name val="Arial Cyr"/>
      <family val="0"/>
    </font>
    <font>
      <i/>
      <sz val="7"/>
      <name val="Arial Cyr"/>
      <family val="0"/>
    </font>
    <font>
      <sz val="8"/>
      <color indexed="20"/>
      <name val="Arial Cyr"/>
      <family val="0"/>
    </font>
    <font>
      <i/>
      <sz val="8"/>
      <color indexed="10"/>
      <name val="Arial Cyr"/>
      <family val="0"/>
    </font>
    <font>
      <sz val="9"/>
      <color indexed="61"/>
      <name val="Arial Cyr"/>
      <family val="0"/>
    </font>
    <font>
      <i/>
      <sz val="8"/>
      <color indexed="61"/>
      <name val="Arial Cyr"/>
      <family val="0"/>
    </font>
    <font>
      <i/>
      <sz val="8"/>
      <color indexed="1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6.5"/>
      <name val="Arial Cyr"/>
      <family val="2"/>
    </font>
    <font>
      <i/>
      <sz val="8"/>
      <color indexed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4" fillId="0" borderId="4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/>
    </xf>
    <xf numFmtId="0" fontId="6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9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3" fillId="2" borderId="4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5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29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vertical="center" wrapText="1"/>
    </xf>
    <xf numFmtId="4" fontId="32" fillId="0" borderId="4" xfId="0" applyNumberFormat="1" applyFont="1" applyBorder="1" applyAlignment="1">
      <alignment horizontal="center" wrapText="1"/>
    </xf>
    <xf numFmtId="4" fontId="30" fillId="0" borderId="4" xfId="0" applyNumberFormat="1" applyFont="1" applyBorder="1" applyAlignment="1">
      <alignment horizontal="center" wrapText="1"/>
    </xf>
    <xf numFmtId="4" fontId="32" fillId="0" borderId="13" xfId="0" applyNumberFormat="1" applyFont="1" applyBorder="1" applyAlignment="1">
      <alignment horizontal="center" wrapText="1"/>
    </xf>
    <xf numFmtId="4" fontId="31" fillId="0" borderId="14" xfId="0" applyNumberFormat="1" applyFont="1" applyBorder="1" applyAlignment="1">
      <alignment horizontal="center" wrapText="1"/>
    </xf>
    <xf numFmtId="0" fontId="26" fillId="0" borderId="4" xfId="0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4" fontId="34" fillId="0" borderId="15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horizontal="center"/>
    </xf>
    <xf numFmtId="4" fontId="30" fillId="0" borderId="9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 wrapText="1"/>
    </xf>
    <xf numFmtId="3" fontId="30" fillId="0" borderId="13" xfId="0" applyNumberFormat="1" applyFont="1" applyBorder="1" applyAlignment="1">
      <alignment horizontal="center" wrapText="1"/>
    </xf>
    <xf numFmtId="3" fontId="31" fillId="0" borderId="14" xfId="0" applyNumberFormat="1" applyFont="1" applyBorder="1" applyAlignment="1">
      <alignment horizontal="center" wrapText="1"/>
    </xf>
    <xf numFmtId="0" fontId="29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4" fontId="31" fillId="0" borderId="16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" fontId="37" fillId="0" borderId="19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30" fillId="0" borderId="13" xfId="0" applyNumberFormat="1" applyFont="1" applyBorder="1" applyAlignment="1">
      <alignment horizontal="center" wrapText="1"/>
    </xf>
    <xf numFmtId="2" fontId="35" fillId="0" borderId="4" xfId="0" applyNumberFormat="1" applyFont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12" fillId="0" borderId="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3" fontId="14" fillId="3" borderId="4" xfId="0" applyNumberFormat="1" applyFont="1" applyFill="1" applyBorder="1" applyAlignment="1">
      <alignment/>
    </xf>
    <xf numFmtId="2" fontId="5" fillId="0" borderId="4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 vertical="center" wrapText="1"/>
    </xf>
    <xf numFmtId="4" fontId="40" fillId="0" borderId="4" xfId="0" applyNumberFormat="1" applyFont="1" applyBorder="1" applyAlignment="1">
      <alignment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4" fontId="41" fillId="0" borderId="4" xfId="0" applyNumberFormat="1" applyFont="1" applyBorder="1" applyAlignment="1">
      <alignment horizontal="center" wrapText="1"/>
    </xf>
    <xf numFmtId="4" fontId="40" fillId="0" borderId="4" xfId="0" applyNumberFormat="1" applyFont="1" applyBorder="1" applyAlignment="1">
      <alignment horizontal="center" wrapText="1"/>
    </xf>
    <xf numFmtId="4" fontId="41" fillId="0" borderId="13" xfId="0" applyNumberFormat="1" applyFont="1" applyBorder="1" applyAlignment="1">
      <alignment horizontal="center" wrapText="1"/>
    </xf>
    <xf numFmtId="4" fontId="44" fillId="0" borderId="14" xfId="0" applyNumberFormat="1" applyFont="1" applyBorder="1" applyAlignment="1">
      <alignment horizontal="center" wrapText="1"/>
    </xf>
    <xf numFmtId="4" fontId="40" fillId="0" borderId="13" xfId="0" applyNumberFormat="1" applyFont="1" applyBorder="1" applyAlignment="1">
      <alignment horizontal="center" wrapText="1"/>
    </xf>
    <xf numFmtId="4" fontId="40" fillId="0" borderId="4" xfId="0" applyNumberFormat="1" applyFont="1" applyBorder="1" applyAlignment="1">
      <alignment horizontal="center"/>
    </xf>
    <xf numFmtId="4" fontId="40" fillId="0" borderId="9" xfId="0" applyNumberFormat="1" applyFont="1" applyBorder="1" applyAlignment="1">
      <alignment horizontal="center"/>
    </xf>
    <xf numFmtId="4" fontId="43" fillId="0" borderId="1" xfId="0" applyNumberFormat="1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3" fontId="40" fillId="0" borderId="4" xfId="0" applyNumberFormat="1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4" fontId="43" fillId="0" borderId="15" xfId="0" applyNumberFormat="1" applyFont="1" applyBorder="1" applyAlignment="1">
      <alignment horizontal="center" vertical="center"/>
    </xf>
    <xf numFmtId="4" fontId="43" fillId="0" borderId="14" xfId="0" applyNumberFormat="1" applyFont="1" applyBorder="1" applyAlignment="1">
      <alignment horizontal="center" vertical="center"/>
    </xf>
    <xf numFmtId="3" fontId="40" fillId="0" borderId="4" xfId="0" applyNumberFormat="1" applyFont="1" applyBorder="1" applyAlignment="1">
      <alignment horizontal="center" wrapText="1"/>
    </xf>
    <xf numFmtId="3" fontId="40" fillId="0" borderId="13" xfId="0" applyNumberFormat="1" applyFont="1" applyBorder="1" applyAlignment="1">
      <alignment horizontal="center" wrapText="1"/>
    </xf>
    <xf numFmtId="3" fontId="44" fillId="0" borderId="14" xfId="0" applyNumberFormat="1" applyFont="1" applyBorder="1" applyAlignment="1">
      <alignment horizontal="center" wrapText="1"/>
    </xf>
    <xf numFmtId="4" fontId="43" fillId="0" borderId="19" xfId="0" applyNumberFormat="1" applyFont="1" applyBorder="1" applyAlignment="1">
      <alignment horizontal="center" vertical="center"/>
    </xf>
    <xf numFmtId="4" fontId="4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" fontId="30" fillId="0" borderId="4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54" fillId="0" borderId="6" xfId="0" applyFont="1" applyFill="1" applyBorder="1" applyAlignment="1">
      <alignment horizontal="center"/>
    </xf>
    <xf numFmtId="0" fontId="54" fillId="0" borderId="9" xfId="0" applyFont="1" applyFill="1" applyBorder="1" applyAlignment="1">
      <alignment/>
    </xf>
    <xf numFmtId="4" fontId="40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58" fillId="0" borderId="4" xfId="0" applyFont="1" applyBorder="1" applyAlignment="1">
      <alignment vertical="center" wrapText="1"/>
    </xf>
    <xf numFmtId="0" fontId="45" fillId="0" borderId="4" xfId="0" applyFont="1" applyBorder="1" applyAlignment="1">
      <alignment/>
    </xf>
    <xf numFmtId="3" fontId="46" fillId="0" borderId="4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 vertical="center"/>
    </xf>
    <xf numFmtId="4" fontId="60" fillId="0" borderId="4" xfId="0" applyNumberFormat="1" applyFont="1" applyBorder="1" applyAlignment="1">
      <alignment/>
    </xf>
    <xf numFmtId="0" fontId="42" fillId="0" borderId="4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4" fontId="40" fillId="0" borderId="4" xfId="0" applyNumberFormat="1" applyFont="1" applyBorder="1" applyAlignment="1">
      <alignment/>
    </xf>
    <xf numFmtId="3" fontId="50" fillId="0" borderId="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24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49" fontId="65" fillId="0" borderId="25" xfId="0" applyNumberFormat="1" applyFont="1" applyBorder="1" applyAlignment="1">
      <alignment horizontal="center"/>
    </xf>
    <xf numFmtId="0" fontId="65" fillId="0" borderId="26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0" xfId="0" applyFont="1" applyAlignment="1">
      <alignment/>
    </xf>
    <xf numFmtId="0" fontId="65" fillId="0" borderId="2" xfId="0" applyFont="1" applyBorder="1" applyAlignment="1">
      <alignment/>
    </xf>
    <xf numFmtId="0" fontId="65" fillId="0" borderId="28" xfId="0" applyFont="1" applyBorder="1" applyAlignment="1">
      <alignment/>
    </xf>
    <xf numFmtId="9" fontId="65" fillId="0" borderId="0" xfId="19" applyFont="1" applyAlignment="1">
      <alignment/>
    </xf>
    <xf numFmtId="9" fontId="65" fillId="0" borderId="29" xfId="19" applyFont="1" applyBorder="1" applyAlignment="1">
      <alignment/>
    </xf>
    <xf numFmtId="0" fontId="65" fillId="0" borderId="26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65" fillId="0" borderId="3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65" fillId="0" borderId="13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49" fontId="67" fillId="0" borderId="11" xfId="0" applyNumberFormat="1" applyFont="1" applyBorder="1" applyAlignment="1">
      <alignment horizontal="center"/>
    </xf>
    <xf numFmtId="49" fontId="67" fillId="0" borderId="4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2" xfId="0" applyFont="1" applyBorder="1" applyAlignment="1">
      <alignment horizontal="center"/>
    </xf>
    <xf numFmtId="0" fontId="38" fillId="0" borderId="2" xfId="0" applyFont="1" applyBorder="1" applyAlignment="1">
      <alignment/>
    </xf>
    <xf numFmtId="0" fontId="63" fillId="0" borderId="0" xfId="0" applyFont="1" applyAlignment="1">
      <alignment/>
    </xf>
    <xf numFmtId="4" fontId="65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65" fillId="0" borderId="25" xfId="0" applyFont="1" applyBorder="1" applyAlignment="1">
      <alignment/>
    </xf>
    <xf numFmtId="0" fontId="65" fillId="0" borderId="32" xfId="0" applyFont="1" applyBorder="1" applyAlignment="1">
      <alignment/>
    </xf>
    <xf numFmtId="0" fontId="47" fillId="0" borderId="3" xfId="0" applyFont="1" applyBorder="1" applyAlignment="1">
      <alignment vertical="center" wrapText="1"/>
    </xf>
    <xf numFmtId="4" fontId="46" fillId="0" borderId="4" xfId="0" applyNumberFormat="1" applyFont="1" applyBorder="1" applyAlignment="1">
      <alignment horizontal="center"/>
    </xf>
    <xf numFmtId="0" fontId="71" fillId="0" borderId="3" xfId="0" applyFont="1" applyBorder="1" applyAlignment="1">
      <alignment wrapText="1"/>
    </xf>
    <xf numFmtId="0" fontId="48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64" fillId="0" borderId="7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4" fontId="65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67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38" fillId="0" borderId="2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4" fontId="39" fillId="0" borderId="3" xfId="0" applyNumberFormat="1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66" fillId="0" borderId="0" xfId="0" applyFont="1" applyAlignment="1">
      <alignment horizontal="center" wrapText="1"/>
    </xf>
    <xf numFmtId="0" fontId="0" fillId="0" borderId="0" xfId="0" applyAlignment="1">
      <alignment/>
    </xf>
    <xf numFmtId="4" fontId="69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8" fillId="0" borderId="3" xfId="0" applyFont="1" applyBorder="1" applyAlignment="1">
      <alignment horizontal="left" wrapText="1"/>
    </xf>
    <xf numFmtId="0" fontId="68" fillId="0" borderId="29" xfId="0" applyFont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70" fillId="0" borderId="3" xfId="0" applyFont="1" applyBorder="1" applyAlignment="1">
      <alignment horizontal="right" vertical="center"/>
    </xf>
    <xf numFmtId="0" fontId="70" fillId="0" borderId="29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6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3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" fontId="46" fillId="0" borderId="3" xfId="0" applyNumberFormat="1" applyFont="1" applyBorder="1" applyAlignment="1">
      <alignment vertical="center" wrapText="1"/>
    </xf>
    <xf numFmtId="4" fontId="46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4" fontId="28" fillId="0" borderId="3" xfId="0" applyNumberFormat="1" applyFont="1" applyBorder="1" applyAlignment="1">
      <alignment vertical="center" wrapText="1"/>
    </xf>
    <xf numFmtId="4" fontId="28" fillId="0" borderId="11" xfId="0" applyNumberFormat="1" applyFont="1" applyBorder="1" applyAlignment="1">
      <alignment vertical="center" wrapText="1"/>
    </xf>
    <xf numFmtId="4" fontId="30" fillId="0" borderId="3" xfId="0" applyNumberFormat="1" applyFont="1" applyBorder="1" applyAlignment="1">
      <alignment vertical="center" wrapText="1"/>
    </xf>
    <xf numFmtId="4" fontId="30" fillId="0" borderId="11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4" fontId="28" fillId="0" borderId="3" xfId="0" applyNumberFormat="1" applyFont="1" applyFill="1" applyBorder="1" applyAlignment="1">
      <alignment horizontal="center" vertical="center" wrapText="1"/>
    </xf>
    <xf numFmtId="4" fontId="28" fillId="0" borderId="29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36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36" xfId="0" applyNumberFormat="1" applyFont="1" applyBorder="1" applyAlignment="1">
      <alignment horizontal="center"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4" fontId="40" fillId="0" borderId="20" xfId="0" applyNumberFormat="1" applyFont="1" applyBorder="1" applyAlignment="1">
      <alignment horizontal="center" vertical="center" wrapText="1"/>
    </xf>
    <xf numFmtId="4" fontId="40" fillId="0" borderId="3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30" fillId="0" borderId="29" xfId="0" applyNumberFormat="1" applyFont="1" applyBorder="1" applyAlignment="1">
      <alignment vertical="center" wrapText="1"/>
    </xf>
    <xf numFmtId="4" fontId="46" fillId="0" borderId="29" xfId="0" applyNumberFormat="1" applyFont="1" applyBorder="1" applyAlignment="1">
      <alignment vertical="center" wrapText="1"/>
    </xf>
    <xf numFmtId="4" fontId="28" fillId="0" borderId="29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42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4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2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22" fillId="0" borderId="0" xfId="0" applyFont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" fontId="40" fillId="0" borderId="3" xfId="0" applyNumberFormat="1" applyFont="1" applyFill="1" applyBorder="1" applyAlignment="1">
      <alignment horizontal="center" wrapText="1"/>
    </xf>
    <xf numFmtId="4" fontId="40" fillId="0" borderId="11" xfId="0" applyNumberFormat="1" applyFont="1" applyFill="1" applyBorder="1" applyAlignment="1">
      <alignment horizontal="center"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4" fontId="40" fillId="0" borderId="3" xfId="0" applyNumberFormat="1" applyFont="1" applyBorder="1" applyAlignment="1">
      <alignment horizontal="center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29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center" wrapText="1"/>
    </xf>
    <xf numFmtId="4" fontId="44" fillId="0" borderId="20" xfId="0" applyNumberFormat="1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44" fillId="0" borderId="8" xfId="0" applyNumberFormat="1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41" fillId="0" borderId="5" xfId="0" applyNumberFormat="1" applyFont="1" applyBorder="1" applyAlignment="1">
      <alignment horizontal="center" wrapText="1"/>
    </xf>
    <xf numFmtId="4" fontId="41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" fontId="40" fillId="0" borderId="5" xfId="0" applyNumberFormat="1" applyFont="1" applyBorder="1" applyAlignment="1">
      <alignment horizontal="center" wrapText="1"/>
    </xf>
    <xf numFmtId="4" fontId="40" fillId="0" borderId="6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wrapText="1"/>
    </xf>
    <xf numFmtId="49" fontId="5" fillId="0" borderId="29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3" fontId="4" fillId="0" borderId="8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4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7" fillId="0" borderId="3" xfId="0" applyFont="1" applyBorder="1" applyAlignment="1">
      <alignment wrapText="1"/>
    </xf>
    <xf numFmtId="0" fontId="57" fillId="0" borderId="29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49" fontId="41" fillId="0" borderId="3" xfId="0" applyNumberFormat="1" applyFont="1" applyBorder="1" applyAlignment="1">
      <alignment horizontal="left" wrapText="1"/>
    </xf>
    <xf numFmtId="49" fontId="41" fillId="0" borderId="29" xfId="0" applyNumberFormat="1" applyFont="1" applyBorder="1" applyAlignment="1">
      <alignment horizontal="left" wrapText="1"/>
    </xf>
    <xf numFmtId="49" fontId="41" fillId="0" borderId="11" xfId="0" applyNumberFormat="1" applyFont="1" applyBorder="1" applyAlignment="1">
      <alignment horizontal="left" wrapText="1"/>
    </xf>
    <xf numFmtId="0" fontId="48" fillId="0" borderId="3" xfId="0" applyFont="1" applyBorder="1" applyAlignment="1">
      <alignment wrapText="1"/>
    </xf>
    <xf numFmtId="0" fontId="48" fillId="0" borderId="29" xfId="0" applyFont="1" applyBorder="1" applyAlignment="1">
      <alignment/>
    </xf>
    <xf numFmtId="0" fontId="48" fillId="0" borderId="11" xfId="0" applyFont="1" applyBorder="1" applyAlignment="1">
      <alignment/>
    </xf>
    <xf numFmtId="0" fontId="41" fillId="0" borderId="3" xfId="0" applyFont="1" applyBorder="1" applyAlignment="1">
      <alignment horizontal="left" wrapText="1"/>
    </xf>
    <xf numFmtId="0" fontId="41" fillId="0" borderId="29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15" fillId="0" borderId="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49" fillId="0" borderId="3" xfId="0" applyFont="1" applyBorder="1" applyAlignment="1">
      <alignment wrapText="1"/>
    </xf>
    <xf numFmtId="0" fontId="49" fillId="0" borderId="29" xfId="0" applyFont="1" applyBorder="1" applyAlignment="1">
      <alignment/>
    </xf>
    <xf numFmtId="0" fontId="49" fillId="0" borderId="11" xfId="0" applyFont="1" applyBorder="1" applyAlignment="1">
      <alignment/>
    </xf>
    <xf numFmtId="49" fontId="32" fillId="0" borderId="3" xfId="0" applyNumberFormat="1" applyFont="1" applyBorder="1" applyAlignment="1">
      <alignment horizontal="left" wrapText="1"/>
    </xf>
    <xf numFmtId="49" fontId="32" fillId="0" borderId="29" xfId="0" applyNumberFormat="1" applyFont="1" applyBorder="1" applyAlignment="1">
      <alignment horizontal="left" wrapText="1"/>
    </xf>
    <xf numFmtId="49" fontId="32" fillId="0" borderId="11" xfId="0" applyNumberFormat="1" applyFont="1" applyBorder="1" applyAlignment="1">
      <alignment horizontal="left" wrapText="1"/>
    </xf>
    <xf numFmtId="4" fontId="30" fillId="0" borderId="3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45" fillId="0" borderId="3" xfId="0" applyNumberFormat="1" applyFont="1" applyBorder="1" applyAlignment="1">
      <alignment horizontal="left" wrapText="1"/>
    </xf>
    <xf numFmtId="49" fontId="45" fillId="0" borderId="29" xfId="0" applyNumberFormat="1" applyFont="1" applyBorder="1" applyAlignment="1">
      <alignment horizontal="left" wrapText="1"/>
    </xf>
    <xf numFmtId="49" fontId="45" fillId="0" borderId="11" xfId="0" applyNumberFormat="1" applyFont="1" applyBorder="1" applyAlignment="1">
      <alignment horizontal="left" wrapText="1"/>
    </xf>
    <xf numFmtId="0" fontId="46" fillId="0" borderId="3" xfId="0" applyFont="1" applyBorder="1" applyAlignment="1">
      <alignment wrapText="1"/>
    </xf>
    <xf numFmtId="0" fontId="46" fillId="0" borderId="29" xfId="0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3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0" fontId="45" fillId="0" borderId="3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7" fillId="0" borderId="3" xfId="0" applyFont="1" applyBorder="1" applyAlignment="1">
      <alignment wrapText="1"/>
    </xf>
    <xf numFmtId="0" fontId="47" fillId="0" borderId="29" xfId="0" applyFont="1" applyBorder="1" applyAlignment="1">
      <alignment/>
    </xf>
    <xf numFmtId="0" fontId="47" fillId="0" borderId="11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9" fillId="0" borderId="3" xfId="0" applyFont="1" applyBorder="1" applyAlignment="1">
      <alignment wrapText="1"/>
    </xf>
    <xf numFmtId="0" fontId="59" fillId="0" borderId="29" xfId="0" applyFont="1" applyBorder="1" applyAlignment="1">
      <alignment/>
    </xf>
    <xf numFmtId="0" fontId="59" fillId="0" borderId="11" xfId="0" applyFont="1" applyBorder="1" applyAlignment="1">
      <alignment/>
    </xf>
    <xf numFmtId="4" fontId="40" fillId="0" borderId="3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0" fillId="0" borderId="3" xfId="0" applyFont="1" applyBorder="1" applyAlignment="1">
      <alignment wrapText="1"/>
    </xf>
    <xf numFmtId="0" fontId="40" fillId="0" borderId="29" xfId="0" applyFont="1" applyBorder="1" applyAlignment="1">
      <alignment/>
    </xf>
    <xf numFmtId="0" fontId="40" fillId="0" borderId="11" xfId="0" applyFont="1" applyBorder="1" applyAlignment="1">
      <alignment/>
    </xf>
    <xf numFmtId="4" fontId="41" fillId="0" borderId="7" xfId="0" applyNumberFormat="1" applyFont="1" applyBorder="1" applyAlignment="1">
      <alignment/>
    </xf>
    <xf numFmtId="4" fontId="41" fillId="0" borderId="31" xfId="0" applyNumberFormat="1" applyFont="1" applyBorder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3" fontId="4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/>
    </xf>
    <xf numFmtId="0" fontId="22" fillId="0" borderId="11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29" xfId="0" applyFont="1" applyBorder="1" applyAlignment="1">
      <alignment/>
    </xf>
    <xf numFmtId="0" fontId="32" fillId="0" borderId="11" xfId="0" applyFont="1" applyBorder="1" applyAlignment="1">
      <alignment/>
    </xf>
    <xf numFmtId="3" fontId="30" fillId="0" borderId="3" xfId="0" applyNumberFormat="1" applyFont="1" applyBorder="1" applyAlignment="1">
      <alignment horizontal="center"/>
    </xf>
    <xf numFmtId="3" fontId="53" fillId="0" borderId="3" xfId="0" applyNumberFormat="1" applyFont="1" applyBorder="1" applyAlignment="1">
      <alignment horizontal="center"/>
    </xf>
    <xf numFmtId="3" fontId="55" fillId="0" borderId="5" xfId="0" applyNumberFormat="1" applyFont="1" applyFill="1" applyBorder="1" applyAlignment="1">
      <alignment horizontal="center"/>
    </xf>
    <xf numFmtId="0" fontId="56" fillId="0" borderId="6" xfId="0" applyFont="1" applyFill="1" applyBorder="1" applyAlignment="1">
      <alignment/>
    </xf>
    <xf numFmtId="3" fontId="3" fillId="0" borderId="8" xfId="0" applyNumberFormat="1" applyFont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3" fontId="4" fillId="0" borderId="5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3" xfId="0" applyFont="1" applyBorder="1" applyAlignment="1">
      <alignment horizontal="left" vertical="center" wrapText="1"/>
    </xf>
    <xf numFmtId="0" fontId="41" fillId="0" borderId="29" xfId="0" applyFont="1" applyBorder="1" applyAlignment="1">
      <alignment/>
    </xf>
    <xf numFmtId="0" fontId="41" fillId="0" borderId="11" xfId="0" applyFont="1" applyBorder="1" applyAlignment="1">
      <alignment/>
    </xf>
    <xf numFmtId="0" fontId="60" fillId="0" borderId="3" xfId="0" applyFont="1" applyBorder="1" applyAlignment="1">
      <alignment horizontal="left" wrapText="1"/>
    </xf>
    <xf numFmtId="0" fontId="60" fillId="0" borderId="29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61" fillId="0" borderId="3" xfId="0" applyFont="1" applyBorder="1" applyAlignment="1">
      <alignment wrapText="1"/>
    </xf>
    <xf numFmtId="0" fontId="61" fillId="0" borderId="29" xfId="0" applyFont="1" applyBorder="1" applyAlignment="1">
      <alignment/>
    </xf>
    <xf numFmtId="0" fontId="61" fillId="0" borderId="11" xfId="0" applyFont="1" applyBorder="1" applyAlignment="1">
      <alignment/>
    </xf>
    <xf numFmtId="49" fontId="0" fillId="0" borderId="3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2" fillId="0" borderId="29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30" fillId="0" borderId="3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0" fontId="41" fillId="0" borderId="41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4;&#1077;&#1090;&#1099;%202012\&#1057;&#1084;.%20&#1057;&#1054;&#1064;%20&#8470;%201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"/>
      <sheetName val="титул"/>
      <sheetName val="211"/>
      <sheetName val="211-213"/>
      <sheetName val="221-223"/>
      <sheetName val="223-225"/>
      <sheetName val="225-226"/>
      <sheetName val="262-310"/>
      <sheetName val="310-340"/>
      <sheetName val="3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workbookViewId="0" topLeftCell="A28">
      <selection activeCell="J49" sqref="J49:K49"/>
    </sheetView>
  </sheetViews>
  <sheetFormatPr defaultColWidth="9.00390625" defaultRowHeight="12.75"/>
  <cols>
    <col min="1" max="1" width="9.75390625" style="102" customWidth="1"/>
    <col min="2" max="2" width="12.875" style="102" customWidth="1"/>
    <col min="3" max="3" width="19.125" style="102" customWidth="1"/>
    <col min="4" max="4" width="9.25390625" style="102" customWidth="1"/>
    <col min="5" max="5" width="7.25390625" style="102" customWidth="1"/>
    <col min="6" max="6" width="8.00390625" style="102" customWidth="1"/>
    <col min="7" max="7" width="7.75390625" style="102" customWidth="1"/>
    <col min="8" max="8" width="6.75390625" style="102" customWidth="1"/>
    <col min="9" max="9" width="8.00390625" style="102" customWidth="1"/>
    <col min="10" max="10" width="9.875" style="102" customWidth="1"/>
    <col min="11" max="11" width="7.75390625" style="102" customWidth="1"/>
    <col min="12" max="12" width="10.625" style="102" customWidth="1"/>
    <col min="13" max="13" width="9.875" style="102" customWidth="1"/>
    <col min="14" max="14" width="14.75390625" style="102" customWidth="1"/>
    <col min="15" max="15" width="7.875" style="102" customWidth="1"/>
    <col min="16" max="16" width="17.75390625" style="102" customWidth="1"/>
    <col min="17" max="16384" width="9.125" style="102" customWidth="1"/>
  </cols>
  <sheetData>
    <row r="1" spans="1:14" ht="18" customHeight="1">
      <c r="A1" s="290"/>
      <c r="B1" s="290"/>
      <c r="C1" s="290"/>
      <c r="D1" s="290"/>
      <c r="E1" s="290"/>
      <c r="F1" s="290"/>
      <c r="G1" s="103"/>
      <c r="J1" s="291" t="s">
        <v>180</v>
      </c>
      <c r="K1" s="292"/>
      <c r="L1" s="292"/>
      <c r="M1" s="292"/>
      <c r="N1" s="292"/>
    </row>
    <row r="2" spans="1:14" ht="15" customHeight="1">
      <c r="A2" s="283"/>
      <c r="B2" s="283"/>
      <c r="C2" s="283"/>
      <c r="D2" s="283"/>
      <c r="E2" s="283"/>
      <c r="F2" s="283"/>
      <c r="G2" s="283"/>
      <c r="J2" s="288" t="s">
        <v>226</v>
      </c>
      <c r="K2" s="289"/>
      <c r="L2" s="289"/>
      <c r="M2" s="289"/>
      <c r="N2" s="289"/>
    </row>
    <row r="3" spans="1:14" ht="9.75" customHeight="1">
      <c r="A3" s="257"/>
      <c r="B3" s="257"/>
      <c r="C3" s="257"/>
      <c r="D3" s="257"/>
      <c r="E3" s="257"/>
      <c r="F3" s="257"/>
      <c r="G3" s="257"/>
      <c r="J3" s="255" t="s">
        <v>228</v>
      </c>
      <c r="K3" s="287"/>
      <c r="L3" s="287"/>
      <c r="M3" s="287"/>
      <c r="N3" s="287"/>
    </row>
    <row r="4" spans="1:14" ht="13.5" customHeight="1">
      <c r="A4" s="180"/>
      <c r="B4" s="180"/>
      <c r="C4" s="180"/>
      <c r="D4" s="180"/>
      <c r="E4" s="180"/>
      <c r="F4" s="180"/>
      <c r="G4" s="180"/>
      <c r="J4" s="288" t="s">
        <v>213</v>
      </c>
      <c r="K4" s="289"/>
      <c r="L4" s="289"/>
      <c r="M4" s="289"/>
      <c r="N4" s="289"/>
    </row>
    <row r="5" spans="1:14" ht="9.75" customHeight="1">
      <c r="A5" s="257"/>
      <c r="B5" s="257"/>
      <c r="C5" s="257"/>
      <c r="D5" s="257"/>
      <c r="E5" s="257"/>
      <c r="F5" s="257"/>
      <c r="G5" s="257"/>
      <c r="J5" s="255" t="s">
        <v>227</v>
      </c>
      <c r="K5" s="287"/>
      <c r="L5" s="287"/>
      <c r="M5" s="287"/>
      <c r="N5" s="287"/>
    </row>
    <row r="6" spans="1:14" ht="21.75" customHeight="1">
      <c r="A6" s="283"/>
      <c r="B6" s="283"/>
      <c r="C6" s="283"/>
      <c r="D6" s="283"/>
      <c r="E6" s="283"/>
      <c r="F6" s="283"/>
      <c r="G6" s="283"/>
      <c r="J6" s="284" t="s">
        <v>229</v>
      </c>
      <c r="K6" s="285"/>
      <c r="L6" s="285"/>
      <c r="M6" s="285"/>
      <c r="N6" s="285"/>
    </row>
    <row r="7" spans="1:14" ht="12" customHeight="1">
      <c r="A7" s="286"/>
      <c r="B7" s="286"/>
      <c r="C7" s="286"/>
      <c r="D7" s="286"/>
      <c r="E7" s="286"/>
      <c r="F7" s="286"/>
      <c r="G7" s="182"/>
      <c r="H7" s="183"/>
      <c r="I7" s="183"/>
      <c r="J7" s="183" t="s">
        <v>230</v>
      </c>
      <c r="K7" s="183"/>
      <c r="L7" s="183"/>
      <c r="M7" s="183"/>
      <c r="N7" s="183"/>
    </row>
    <row r="8" spans="1:14" ht="15.75" customHeight="1">
      <c r="A8" s="283"/>
      <c r="B8" s="283"/>
      <c r="C8" s="283"/>
      <c r="D8" s="283"/>
      <c r="E8" s="283"/>
      <c r="F8" s="283"/>
      <c r="G8" s="283"/>
      <c r="H8" s="184"/>
      <c r="I8" s="184"/>
      <c r="J8" s="184" t="s">
        <v>181</v>
      </c>
      <c r="K8" s="184"/>
      <c r="L8" s="184"/>
      <c r="M8" s="185"/>
      <c r="N8" s="185"/>
    </row>
    <row r="9" ht="11.25" customHeight="1" thickBot="1"/>
    <row r="10" spans="1:15" ht="13.5" customHeight="1" thickBot="1">
      <c r="A10" s="186"/>
      <c r="B10" s="186"/>
      <c r="C10" s="186"/>
      <c r="D10" s="186"/>
      <c r="E10" s="186"/>
      <c r="F10" s="186"/>
      <c r="G10" s="186"/>
      <c r="H10" s="186"/>
      <c r="I10" s="186"/>
      <c r="J10" s="187"/>
      <c r="K10" s="187"/>
      <c r="L10" s="187"/>
      <c r="M10" s="187"/>
      <c r="N10" s="188" t="s">
        <v>182</v>
      </c>
      <c r="O10"/>
    </row>
    <row r="11" spans="1:15" ht="15.75" customHeight="1">
      <c r="A11" s="262" t="s">
        <v>331</v>
      </c>
      <c r="B11" s="262"/>
      <c r="C11" s="262"/>
      <c r="D11" s="262"/>
      <c r="E11" s="262"/>
      <c r="F11" s="262"/>
      <c r="G11" s="262"/>
      <c r="H11" s="262"/>
      <c r="I11" s="262"/>
      <c r="J11" s="263"/>
      <c r="K11" s="263"/>
      <c r="L11" s="230" t="s">
        <v>183</v>
      </c>
      <c r="M11" s="230"/>
      <c r="N11" s="190" t="s">
        <v>184</v>
      </c>
      <c r="O11"/>
    </row>
    <row r="12" spans="1:15" ht="1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189"/>
      <c r="K12" s="189"/>
      <c r="L12" s="230" t="s">
        <v>185</v>
      </c>
      <c r="M12" s="230"/>
      <c r="N12" s="191"/>
      <c r="O12"/>
    </row>
    <row r="13" spans="1:15" ht="12.7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9"/>
      <c r="K13" s="189"/>
      <c r="L13" s="230" t="s">
        <v>186</v>
      </c>
      <c r="M13" s="230"/>
      <c r="N13" s="192"/>
      <c r="O13"/>
    </row>
    <row r="14" spans="1:15" ht="12.75" customHeight="1">
      <c r="A14" s="193" t="s">
        <v>187</v>
      </c>
      <c r="B14" s="193"/>
      <c r="C14" s="193"/>
      <c r="D14" s="194" t="s">
        <v>376</v>
      </c>
      <c r="E14" s="194"/>
      <c r="F14" s="194"/>
      <c r="G14" s="194"/>
      <c r="H14" s="194"/>
      <c r="I14" s="193"/>
      <c r="J14" s="189"/>
      <c r="K14" s="189"/>
      <c r="L14" s="230" t="s">
        <v>188</v>
      </c>
      <c r="M14" s="230"/>
      <c r="N14" s="195"/>
      <c r="O14"/>
    </row>
    <row r="15" spans="1:15" ht="15" customHeight="1">
      <c r="A15" s="196" t="s">
        <v>189</v>
      </c>
      <c r="B15" s="196"/>
      <c r="C15" s="196"/>
      <c r="D15" s="196"/>
      <c r="E15" s="197" t="s">
        <v>213</v>
      </c>
      <c r="F15" s="197"/>
      <c r="G15" s="197"/>
      <c r="H15" s="197"/>
      <c r="I15" s="196"/>
      <c r="J15" s="189"/>
      <c r="K15" s="189"/>
      <c r="L15" s="230" t="s">
        <v>190</v>
      </c>
      <c r="M15" s="230"/>
      <c r="N15" s="191"/>
      <c r="O15"/>
    </row>
    <row r="16" spans="1:15" ht="13.5" customHeight="1">
      <c r="A16" s="193" t="s">
        <v>191</v>
      </c>
      <c r="B16" s="193"/>
      <c r="C16" s="194" t="s">
        <v>233</v>
      </c>
      <c r="D16" s="194"/>
      <c r="E16" s="194"/>
      <c r="F16" s="194"/>
      <c r="G16" s="194"/>
      <c r="H16" s="193"/>
      <c r="I16" s="193"/>
      <c r="J16" s="189"/>
      <c r="K16" s="189"/>
      <c r="L16" s="230" t="s">
        <v>192</v>
      </c>
      <c r="M16" s="230"/>
      <c r="N16" s="195"/>
      <c r="O16"/>
    </row>
    <row r="17" spans="1:15" ht="15" customHeight="1">
      <c r="A17" s="193" t="s">
        <v>193</v>
      </c>
      <c r="B17" s="193"/>
      <c r="C17" s="193"/>
      <c r="D17" s="193"/>
      <c r="E17" s="193"/>
      <c r="F17" s="193"/>
      <c r="G17" s="193"/>
      <c r="H17" s="193"/>
      <c r="I17" s="193"/>
      <c r="J17" s="189"/>
      <c r="K17" s="189"/>
      <c r="L17" s="230" t="s">
        <v>194</v>
      </c>
      <c r="M17" s="230"/>
      <c r="N17" s="198">
        <v>383</v>
      </c>
      <c r="O17"/>
    </row>
    <row r="18" spans="1:15" ht="13.5" customHeight="1" thickBot="1">
      <c r="A18" s="199"/>
      <c r="B18" s="199"/>
      <c r="C18" s="231"/>
      <c r="D18" s="231"/>
      <c r="E18" s="231"/>
      <c r="F18" s="231"/>
      <c r="G18" s="231"/>
      <c r="H18" s="231"/>
      <c r="I18" s="199"/>
      <c r="J18" s="189"/>
      <c r="K18" s="189"/>
      <c r="L18" s="230" t="s">
        <v>195</v>
      </c>
      <c r="M18" s="230"/>
      <c r="N18" s="200"/>
      <c r="O18"/>
    </row>
    <row r="19" spans="1:15" ht="10.5" customHeight="1">
      <c r="A19" s="201"/>
      <c r="B19" s="201"/>
      <c r="C19"/>
      <c r="D19"/>
      <c r="E19"/>
      <c r="F19"/>
      <c r="G19"/>
      <c r="H19"/>
      <c r="I19" s="201"/>
      <c r="J19" s="201"/>
      <c r="K19" s="202"/>
      <c r="L19" s="203"/>
      <c r="M19" s="203"/>
      <c r="O19"/>
    </row>
    <row r="20" spans="1:12" ht="11.25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4"/>
      <c r="L20" s="103"/>
    </row>
    <row r="21" spans="1:15" ht="18" customHeight="1">
      <c r="A21" s="239" t="s">
        <v>196</v>
      </c>
      <c r="B21" s="238"/>
      <c r="C21" s="236"/>
      <c r="D21" s="274" t="s">
        <v>212</v>
      </c>
      <c r="E21" s="279" t="s">
        <v>211</v>
      </c>
      <c r="F21" s="280"/>
      <c r="G21" s="280"/>
      <c r="H21" s="280"/>
      <c r="I21" s="280"/>
      <c r="J21" s="280"/>
      <c r="K21" s="281"/>
      <c r="L21" s="282" t="s">
        <v>231</v>
      </c>
      <c r="M21" s="282"/>
      <c r="N21" s="282" t="s">
        <v>232</v>
      </c>
      <c r="O21" s="282"/>
    </row>
    <row r="22" spans="1:15" ht="12.75" customHeight="1">
      <c r="A22" s="237"/>
      <c r="B22" s="232"/>
      <c r="C22" s="233"/>
      <c r="D22" s="275"/>
      <c r="E22" s="245" t="s">
        <v>197</v>
      </c>
      <c r="F22" s="205" t="s">
        <v>198</v>
      </c>
      <c r="G22" s="242" t="s">
        <v>199</v>
      </c>
      <c r="H22" s="243"/>
      <c r="I22" s="205" t="s">
        <v>200</v>
      </c>
      <c r="J22" s="239" t="s">
        <v>201</v>
      </c>
      <c r="K22" s="238"/>
      <c r="L22" s="239" t="s">
        <v>279</v>
      </c>
      <c r="M22" s="236"/>
      <c r="N22" s="239" t="s">
        <v>279</v>
      </c>
      <c r="O22" s="236"/>
    </row>
    <row r="23" spans="1:15" ht="12" customHeight="1">
      <c r="A23" s="234"/>
      <c r="B23" s="235"/>
      <c r="C23" s="227"/>
      <c r="D23" s="276"/>
      <c r="E23" s="244"/>
      <c r="F23" s="206" t="s">
        <v>202</v>
      </c>
      <c r="G23" s="241"/>
      <c r="H23" s="240"/>
      <c r="I23" s="206" t="s">
        <v>203</v>
      </c>
      <c r="J23" s="277"/>
      <c r="K23" s="278"/>
      <c r="L23" s="234"/>
      <c r="M23" s="227"/>
      <c r="N23" s="234"/>
      <c r="O23" s="227"/>
    </row>
    <row r="24" spans="1:15" ht="10.5" customHeight="1">
      <c r="A24" s="228">
        <v>1</v>
      </c>
      <c r="B24" s="258"/>
      <c r="C24" s="229"/>
      <c r="D24" s="207">
        <v>2</v>
      </c>
      <c r="E24" s="208">
        <v>3</v>
      </c>
      <c r="F24" s="208">
        <v>4</v>
      </c>
      <c r="G24" s="228">
        <v>5</v>
      </c>
      <c r="H24" s="229"/>
      <c r="I24" s="208">
        <v>6</v>
      </c>
      <c r="J24" s="228">
        <v>7</v>
      </c>
      <c r="K24" s="229"/>
      <c r="L24" s="228">
        <v>8</v>
      </c>
      <c r="M24" s="229"/>
      <c r="N24" s="228">
        <v>9</v>
      </c>
      <c r="O24" s="229"/>
    </row>
    <row r="25" spans="1:15" ht="16.5" customHeight="1">
      <c r="A25" s="268" t="s">
        <v>67</v>
      </c>
      <c r="B25" s="269"/>
      <c r="C25" s="270"/>
      <c r="D25" s="209"/>
      <c r="E25" s="209"/>
      <c r="F25" s="209"/>
      <c r="G25" s="266"/>
      <c r="H25" s="267"/>
      <c r="I25" s="209"/>
      <c r="J25" s="266"/>
      <c r="K25" s="267"/>
      <c r="L25" s="264">
        <f>SUM(L27:M35)</f>
        <v>18595084.934680857</v>
      </c>
      <c r="M25" s="265"/>
      <c r="N25" s="264">
        <f>SUM(N27:O35)</f>
        <v>17485500</v>
      </c>
      <c r="O25" s="265"/>
    </row>
    <row r="26" spans="1:15" ht="8.25" customHeight="1">
      <c r="A26" s="271" t="s">
        <v>68</v>
      </c>
      <c r="B26" s="272"/>
      <c r="C26" s="273"/>
      <c r="D26" s="209"/>
      <c r="E26" s="210"/>
      <c r="F26" s="209"/>
      <c r="G26" s="266"/>
      <c r="H26" s="247"/>
      <c r="I26" s="209"/>
      <c r="J26" s="266"/>
      <c r="K26" s="247"/>
      <c r="L26" s="246"/>
      <c r="M26" s="247"/>
      <c r="N26" s="246"/>
      <c r="O26" s="247"/>
    </row>
    <row r="27" spans="1:15" ht="14.25" customHeight="1">
      <c r="A27" s="248" t="s">
        <v>217</v>
      </c>
      <c r="B27" s="249"/>
      <c r="C27" s="250"/>
      <c r="D27" s="209"/>
      <c r="E27" s="211" t="s">
        <v>75</v>
      </c>
      <c r="F27" s="212" t="s">
        <v>84</v>
      </c>
      <c r="G27" s="251" t="s">
        <v>332</v>
      </c>
      <c r="H27" s="252"/>
      <c r="I27" s="212" t="s">
        <v>333</v>
      </c>
      <c r="J27" s="251">
        <v>211</v>
      </c>
      <c r="K27" s="252"/>
      <c r="L27" s="246">
        <f>'211-213'!D24</f>
        <v>70000</v>
      </c>
      <c r="M27" s="247"/>
      <c r="N27" s="246">
        <v>70000</v>
      </c>
      <c r="O27" s="247"/>
    </row>
    <row r="28" spans="1:15" ht="14.25" customHeight="1">
      <c r="A28" s="248" t="s">
        <v>280</v>
      </c>
      <c r="B28" s="249"/>
      <c r="C28" s="250"/>
      <c r="D28" s="209"/>
      <c r="E28" s="211" t="s">
        <v>75</v>
      </c>
      <c r="F28" s="212" t="s">
        <v>84</v>
      </c>
      <c r="G28" s="251" t="s">
        <v>334</v>
      </c>
      <c r="H28" s="252"/>
      <c r="I28" s="212" t="s">
        <v>333</v>
      </c>
      <c r="J28" s="251">
        <v>211</v>
      </c>
      <c r="K28" s="252"/>
      <c r="L28" s="246">
        <f>'211-213'!D25</f>
        <v>357984</v>
      </c>
      <c r="M28" s="247"/>
      <c r="N28" s="246">
        <v>350000</v>
      </c>
      <c r="O28" s="247"/>
    </row>
    <row r="29" spans="1:15" ht="14.25" customHeight="1">
      <c r="A29" s="248" t="s">
        <v>281</v>
      </c>
      <c r="B29" s="249"/>
      <c r="C29" s="250"/>
      <c r="D29" s="209"/>
      <c r="E29" s="211" t="s">
        <v>75</v>
      </c>
      <c r="F29" s="212" t="s">
        <v>84</v>
      </c>
      <c r="G29" s="251" t="s">
        <v>405</v>
      </c>
      <c r="H29" s="252"/>
      <c r="I29" s="212" t="s">
        <v>333</v>
      </c>
      <c r="J29" s="251">
        <v>211</v>
      </c>
      <c r="K29" s="252"/>
      <c r="L29" s="246">
        <f>'211-213'!D21-бланк!L28-бланк!L27</f>
        <v>13729079.697911564</v>
      </c>
      <c r="M29" s="247"/>
      <c r="N29" s="246">
        <v>12921000</v>
      </c>
      <c r="O29" s="247"/>
    </row>
    <row r="30" spans="1:15" ht="14.25" customHeight="1">
      <c r="A30" s="248" t="s">
        <v>69</v>
      </c>
      <c r="B30" s="249"/>
      <c r="C30" s="250"/>
      <c r="D30" s="209"/>
      <c r="E30" s="211" t="s">
        <v>75</v>
      </c>
      <c r="F30" s="212" t="s">
        <v>84</v>
      </c>
      <c r="G30" s="251" t="s">
        <v>332</v>
      </c>
      <c r="H30" s="252"/>
      <c r="I30" s="212" t="s">
        <v>333</v>
      </c>
      <c r="J30" s="251">
        <v>212</v>
      </c>
      <c r="K30" s="252"/>
      <c r="L30" s="246">
        <f>'211-213'!G38</f>
        <v>50000</v>
      </c>
      <c r="M30" s="247"/>
      <c r="N30" s="246">
        <v>50000</v>
      </c>
      <c r="O30" s="247"/>
    </row>
    <row r="31" spans="1:15" ht="14.25" customHeight="1">
      <c r="A31" s="248" t="s">
        <v>282</v>
      </c>
      <c r="B31" s="249"/>
      <c r="C31" s="250"/>
      <c r="D31" s="209"/>
      <c r="E31" s="211" t="s">
        <v>75</v>
      </c>
      <c r="F31" s="212" t="s">
        <v>84</v>
      </c>
      <c r="G31" s="251" t="s">
        <v>405</v>
      </c>
      <c r="H31" s="252"/>
      <c r="I31" s="212" t="s">
        <v>333</v>
      </c>
      <c r="J31" s="251">
        <v>212</v>
      </c>
      <c r="K31" s="252"/>
      <c r="L31" s="246">
        <f>'211-213'!H38-'211-213'!H36</f>
        <v>127688</v>
      </c>
      <c r="M31" s="247"/>
      <c r="N31" s="246">
        <v>66500</v>
      </c>
      <c r="O31" s="247"/>
    </row>
    <row r="32" spans="1:15" ht="14.25" customHeight="1">
      <c r="A32" s="248" t="s">
        <v>283</v>
      </c>
      <c r="B32" s="249"/>
      <c r="C32" s="250"/>
      <c r="D32" s="209"/>
      <c r="E32" s="211" t="s">
        <v>75</v>
      </c>
      <c r="F32" s="212" t="s">
        <v>84</v>
      </c>
      <c r="G32" s="251" t="s">
        <v>406</v>
      </c>
      <c r="H32" s="252"/>
      <c r="I32" s="212" t="s">
        <v>333</v>
      </c>
      <c r="J32" s="251">
        <v>212</v>
      </c>
      <c r="K32" s="252"/>
      <c r="L32" s="246">
        <f>'211-213'!H36</f>
        <v>0</v>
      </c>
      <c r="M32" s="247"/>
      <c r="N32" s="246">
        <v>0</v>
      </c>
      <c r="O32" s="247"/>
    </row>
    <row r="33" spans="1:15" ht="14.25" customHeight="1">
      <c r="A33" s="248" t="s">
        <v>218</v>
      </c>
      <c r="B33" s="249"/>
      <c r="C33" s="250"/>
      <c r="D33" s="209"/>
      <c r="E33" s="211" t="s">
        <v>75</v>
      </c>
      <c r="F33" s="212" t="s">
        <v>84</v>
      </c>
      <c r="G33" s="251" t="s">
        <v>332</v>
      </c>
      <c r="H33" s="252"/>
      <c r="I33" s="212" t="s">
        <v>333</v>
      </c>
      <c r="J33" s="251">
        <v>213</v>
      </c>
      <c r="K33" s="252"/>
      <c r="L33" s="246">
        <f>'211-213'!F24</f>
        <v>21140</v>
      </c>
      <c r="M33" s="247"/>
      <c r="N33" s="246">
        <v>20000</v>
      </c>
      <c r="O33" s="247"/>
    </row>
    <row r="34" spans="1:15" ht="14.25" customHeight="1">
      <c r="A34" s="248" t="s">
        <v>284</v>
      </c>
      <c r="B34" s="249"/>
      <c r="C34" s="250"/>
      <c r="D34" s="209"/>
      <c r="E34" s="211" t="s">
        <v>75</v>
      </c>
      <c r="F34" s="212" t="s">
        <v>84</v>
      </c>
      <c r="G34" s="251" t="s">
        <v>334</v>
      </c>
      <c r="H34" s="252"/>
      <c r="I34" s="212" t="s">
        <v>333</v>
      </c>
      <c r="J34" s="251">
        <v>213</v>
      </c>
      <c r="K34" s="252"/>
      <c r="L34" s="246">
        <f>'211-213'!F25</f>
        <v>108111.16799999999</v>
      </c>
      <c r="M34" s="247"/>
      <c r="N34" s="246">
        <v>106000</v>
      </c>
      <c r="O34" s="247"/>
    </row>
    <row r="35" spans="1:15" ht="14.25" customHeight="1">
      <c r="A35" s="248" t="s">
        <v>285</v>
      </c>
      <c r="B35" s="249"/>
      <c r="C35" s="250"/>
      <c r="D35" s="209"/>
      <c r="E35" s="211" t="s">
        <v>75</v>
      </c>
      <c r="F35" s="212" t="s">
        <v>84</v>
      </c>
      <c r="G35" s="251" t="s">
        <v>405</v>
      </c>
      <c r="H35" s="252"/>
      <c r="I35" s="212" t="s">
        <v>333</v>
      </c>
      <c r="J35" s="251">
        <v>213</v>
      </c>
      <c r="K35" s="252"/>
      <c r="L35" s="246">
        <f>'211-213'!F21-бланк!L34-L33</f>
        <v>4131082.0687692924</v>
      </c>
      <c r="M35" s="247"/>
      <c r="N35" s="246">
        <v>3902000</v>
      </c>
      <c r="O35" s="247"/>
    </row>
    <row r="36" spans="1:15" ht="16.5" customHeight="1">
      <c r="A36" s="268" t="s">
        <v>70</v>
      </c>
      <c r="B36" s="269"/>
      <c r="C36" s="270"/>
      <c r="D36" s="209"/>
      <c r="E36" s="213"/>
      <c r="F36" s="214"/>
      <c r="G36" s="251"/>
      <c r="H36" s="252"/>
      <c r="I36" s="214"/>
      <c r="J36" s="251"/>
      <c r="K36" s="252"/>
      <c r="L36" s="264">
        <f>SUM(L38:M47)</f>
        <v>4540210.228</v>
      </c>
      <c r="M36" s="265"/>
      <c r="N36" s="264">
        <f>SUM(N38:O47)</f>
        <v>2094500</v>
      </c>
      <c r="O36" s="265"/>
    </row>
    <row r="37" spans="1:15" ht="9" customHeight="1">
      <c r="A37" s="271" t="s">
        <v>68</v>
      </c>
      <c r="B37" s="272"/>
      <c r="C37" s="273"/>
      <c r="D37" s="209"/>
      <c r="E37" s="210"/>
      <c r="F37" s="209"/>
      <c r="G37" s="266"/>
      <c r="H37" s="247"/>
      <c r="I37" s="209"/>
      <c r="J37" s="266"/>
      <c r="K37" s="247"/>
      <c r="L37" s="246"/>
      <c r="M37" s="247"/>
      <c r="N37" s="246"/>
      <c r="O37" s="247"/>
    </row>
    <row r="38" spans="1:15" ht="14.25" customHeight="1">
      <c r="A38" s="248" t="s">
        <v>85</v>
      </c>
      <c r="B38" s="249"/>
      <c r="C38" s="250"/>
      <c r="D38" s="209"/>
      <c r="E38" s="211" t="s">
        <v>75</v>
      </c>
      <c r="F38" s="212" t="s">
        <v>84</v>
      </c>
      <c r="G38" s="251" t="s">
        <v>332</v>
      </c>
      <c r="H38" s="252"/>
      <c r="I38" s="212" t="s">
        <v>333</v>
      </c>
      <c r="J38" s="251">
        <v>221</v>
      </c>
      <c r="K38" s="252"/>
      <c r="L38" s="246">
        <f>'221-223'!G15</f>
        <v>25085.748000000003</v>
      </c>
      <c r="M38" s="247"/>
      <c r="N38" s="246">
        <v>15000</v>
      </c>
      <c r="O38" s="247"/>
    </row>
    <row r="39" spans="1:15" ht="14.25" customHeight="1">
      <c r="A39" s="248" t="s">
        <v>286</v>
      </c>
      <c r="B39" s="249"/>
      <c r="C39" s="250"/>
      <c r="D39" s="209"/>
      <c r="E39" s="211" t="s">
        <v>75</v>
      </c>
      <c r="F39" s="212" t="s">
        <v>84</v>
      </c>
      <c r="G39" s="251" t="s">
        <v>405</v>
      </c>
      <c r="H39" s="252"/>
      <c r="I39" s="212" t="s">
        <v>333</v>
      </c>
      <c r="J39" s="251">
        <v>222</v>
      </c>
      <c r="K39" s="252"/>
      <c r="L39" s="246">
        <f>'221-223'!H26</f>
        <v>365000</v>
      </c>
      <c r="M39" s="247"/>
      <c r="N39" s="246">
        <v>346000</v>
      </c>
      <c r="O39" s="247"/>
    </row>
    <row r="40" spans="1:15" ht="14.25" customHeight="1">
      <c r="A40" s="248" t="s">
        <v>71</v>
      </c>
      <c r="B40" s="249"/>
      <c r="C40" s="250"/>
      <c r="D40" s="209"/>
      <c r="E40" s="211" t="s">
        <v>75</v>
      </c>
      <c r="F40" s="212" t="s">
        <v>84</v>
      </c>
      <c r="G40" s="251" t="s">
        <v>332</v>
      </c>
      <c r="H40" s="252"/>
      <c r="I40" s="212" t="s">
        <v>333</v>
      </c>
      <c r="J40" s="251">
        <v>223</v>
      </c>
      <c r="K40" s="252"/>
      <c r="L40" s="246">
        <f>'221-223'!E34</f>
        <v>1562000</v>
      </c>
      <c r="M40" s="247"/>
      <c r="N40" s="246">
        <v>1382000</v>
      </c>
      <c r="O40" s="247"/>
    </row>
    <row r="41" spans="1:15" ht="14.25" customHeight="1">
      <c r="A41" s="248" t="s">
        <v>407</v>
      </c>
      <c r="B41" s="249"/>
      <c r="C41" s="250"/>
      <c r="D41" s="209"/>
      <c r="E41" s="211" t="s">
        <v>75</v>
      </c>
      <c r="F41" s="212" t="s">
        <v>84</v>
      </c>
      <c r="G41" s="251" t="s">
        <v>408</v>
      </c>
      <c r="H41" s="252"/>
      <c r="I41" s="212" t="s">
        <v>409</v>
      </c>
      <c r="J41" s="251">
        <v>223</v>
      </c>
      <c r="K41" s="252"/>
      <c r="L41" s="246">
        <f>'[1]221-223'!E34</f>
        <v>0</v>
      </c>
      <c r="M41" s="247"/>
      <c r="N41" s="246">
        <v>180000</v>
      </c>
      <c r="O41" s="247"/>
    </row>
    <row r="42" spans="1:15" ht="14.25" customHeight="1">
      <c r="A42" s="248" t="s">
        <v>86</v>
      </c>
      <c r="B42" s="249"/>
      <c r="C42" s="250"/>
      <c r="D42" s="209"/>
      <c r="E42" s="211" t="s">
        <v>75</v>
      </c>
      <c r="F42" s="212" t="s">
        <v>84</v>
      </c>
      <c r="G42" s="251" t="s">
        <v>332</v>
      </c>
      <c r="H42" s="252"/>
      <c r="I42" s="212" t="s">
        <v>333</v>
      </c>
      <c r="J42" s="251">
        <v>225</v>
      </c>
      <c r="K42" s="252"/>
      <c r="L42" s="246">
        <f>'225-226'!G19-L43</f>
        <v>1276098.04</v>
      </c>
      <c r="M42" s="247"/>
      <c r="N42" s="246">
        <v>50000</v>
      </c>
      <c r="O42" s="247"/>
    </row>
    <row r="43" spans="1:15" ht="14.25" customHeight="1">
      <c r="A43" s="248" t="s">
        <v>410</v>
      </c>
      <c r="B43" s="249"/>
      <c r="C43" s="250"/>
      <c r="D43" s="209"/>
      <c r="E43" s="211" t="s">
        <v>75</v>
      </c>
      <c r="F43" s="212" t="s">
        <v>84</v>
      </c>
      <c r="G43" s="251" t="s">
        <v>332</v>
      </c>
      <c r="H43" s="252"/>
      <c r="I43" s="212" t="s">
        <v>333</v>
      </c>
      <c r="J43" s="251">
        <v>225</v>
      </c>
      <c r="K43" s="252"/>
      <c r="L43" s="246">
        <f>10000</f>
        <v>10000</v>
      </c>
      <c r="M43" s="247"/>
      <c r="N43" s="246">
        <v>10000</v>
      </c>
      <c r="O43" s="247"/>
    </row>
    <row r="44" spans="1:15" ht="14.25" customHeight="1">
      <c r="A44" s="248" t="s">
        <v>287</v>
      </c>
      <c r="B44" s="249"/>
      <c r="C44" s="250"/>
      <c r="D44" s="209"/>
      <c r="E44" s="211" t="s">
        <v>75</v>
      </c>
      <c r="F44" s="212" t="s">
        <v>84</v>
      </c>
      <c r="G44" s="251" t="s">
        <v>405</v>
      </c>
      <c r="H44" s="252"/>
      <c r="I44" s="212" t="s">
        <v>333</v>
      </c>
      <c r="J44" s="251">
        <v>225</v>
      </c>
      <c r="K44" s="252"/>
      <c r="L44" s="246">
        <f>'225-226'!H19</f>
        <v>76800</v>
      </c>
      <c r="M44" s="247"/>
      <c r="N44" s="246">
        <v>47500</v>
      </c>
      <c r="O44" s="247"/>
    </row>
    <row r="45" spans="1:15" ht="14.25" customHeight="1">
      <c r="A45" s="248" t="s">
        <v>72</v>
      </c>
      <c r="B45" s="249"/>
      <c r="C45" s="250"/>
      <c r="D45" s="209"/>
      <c r="E45" s="211" t="s">
        <v>75</v>
      </c>
      <c r="F45" s="212" t="s">
        <v>84</v>
      </c>
      <c r="G45" s="251" t="s">
        <v>332</v>
      </c>
      <c r="H45" s="252"/>
      <c r="I45" s="212" t="s">
        <v>333</v>
      </c>
      <c r="J45" s="251">
        <v>226</v>
      </c>
      <c r="K45" s="252"/>
      <c r="L45" s="246">
        <f>'225-226'!G46</f>
        <v>783000</v>
      </c>
      <c r="M45" s="247"/>
      <c r="N45" s="246">
        <v>10000</v>
      </c>
      <c r="O45" s="247"/>
    </row>
    <row r="46" spans="1:15" ht="14.25" customHeight="1">
      <c r="A46" s="248" t="s">
        <v>412</v>
      </c>
      <c r="B46" s="249"/>
      <c r="C46" s="250"/>
      <c r="D46" s="209"/>
      <c r="E46" s="211" t="s">
        <v>75</v>
      </c>
      <c r="F46" s="212" t="s">
        <v>84</v>
      </c>
      <c r="G46" s="251" t="s">
        <v>411</v>
      </c>
      <c r="H46" s="252"/>
      <c r="I46" s="212" t="s">
        <v>333</v>
      </c>
      <c r="J46" s="251">
        <v>226</v>
      </c>
      <c r="K46" s="252"/>
      <c r="L46" s="246">
        <v>0</v>
      </c>
      <c r="M46" s="247"/>
      <c r="N46" s="246"/>
      <c r="O46" s="247"/>
    </row>
    <row r="47" spans="1:15" ht="14.25" customHeight="1">
      <c r="A47" s="248" t="s">
        <v>288</v>
      </c>
      <c r="B47" s="249"/>
      <c r="C47" s="250"/>
      <c r="D47" s="209"/>
      <c r="E47" s="211" t="s">
        <v>75</v>
      </c>
      <c r="F47" s="212" t="s">
        <v>84</v>
      </c>
      <c r="G47" s="251" t="s">
        <v>405</v>
      </c>
      <c r="H47" s="252"/>
      <c r="I47" s="212" t="s">
        <v>333</v>
      </c>
      <c r="J47" s="251">
        <v>226</v>
      </c>
      <c r="K47" s="252"/>
      <c r="L47" s="246">
        <f>'225-226'!H46</f>
        <v>442226.44</v>
      </c>
      <c r="M47" s="247"/>
      <c r="N47" s="246">
        <v>54000</v>
      </c>
      <c r="O47" s="247"/>
    </row>
    <row r="48" spans="1:15" ht="18.75" customHeight="1">
      <c r="A48" s="268" t="s">
        <v>216</v>
      </c>
      <c r="B48" s="269"/>
      <c r="C48" s="270"/>
      <c r="D48" s="209"/>
      <c r="E48" s="209"/>
      <c r="F48" s="209"/>
      <c r="G48" s="266"/>
      <c r="H48" s="267"/>
      <c r="I48" s="209"/>
      <c r="J48" s="266"/>
      <c r="K48" s="267"/>
      <c r="L48" s="264">
        <f>SUM(L50:M52)</f>
        <v>816900</v>
      </c>
      <c r="M48" s="265"/>
      <c r="N48" s="264">
        <f>SUM(N50:O52)</f>
        <v>26400</v>
      </c>
      <c r="O48" s="265"/>
    </row>
    <row r="49" spans="1:15" ht="11.25" customHeight="1">
      <c r="A49" s="271" t="s">
        <v>68</v>
      </c>
      <c r="B49" s="272"/>
      <c r="C49" s="273"/>
      <c r="D49" s="209"/>
      <c r="E49" s="210"/>
      <c r="F49" s="209"/>
      <c r="G49" s="266"/>
      <c r="H49" s="247"/>
      <c r="I49" s="209"/>
      <c r="J49" s="266"/>
      <c r="K49" s="247"/>
      <c r="L49" s="246"/>
      <c r="M49" s="247"/>
      <c r="N49" s="246"/>
      <c r="O49" s="247"/>
    </row>
    <row r="50" spans="1:15" ht="14.25" customHeight="1">
      <c r="A50" s="248" t="s">
        <v>289</v>
      </c>
      <c r="B50" s="249"/>
      <c r="C50" s="250"/>
      <c r="D50" s="209"/>
      <c r="E50" s="211" t="s">
        <v>214</v>
      </c>
      <c r="F50" s="212" t="s">
        <v>215</v>
      </c>
      <c r="G50" s="251"/>
      <c r="H50" s="252"/>
      <c r="I50" s="212"/>
      <c r="J50" s="251">
        <v>262</v>
      </c>
      <c r="K50" s="252"/>
      <c r="L50" s="246">
        <f>'262-310'!H5</f>
        <v>790500</v>
      </c>
      <c r="M50" s="247"/>
      <c r="N50" s="246">
        <v>0</v>
      </c>
      <c r="O50" s="247"/>
    </row>
    <row r="51" spans="1:15" ht="14.25" customHeight="1">
      <c r="A51" s="248" t="s">
        <v>290</v>
      </c>
      <c r="B51" s="249"/>
      <c r="C51" s="250"/>
      <c r="D51" s="209"/>
      <c r="E51" s="211" t="s">
        <v>75</v>
      </c>
      <c r="F51" s="212" t="s">
        <v>84</v>
      </c>
      <c r="G51" s="251" t="s">
        <v>405</v>
      </c>
      <c r="H51" s="252"/>
      <c r="I51" s="212" t="s">
        <v>333</v>
      </c>
      <c r="J51" s="251">
        <v>262</v>
      </c>
      <c r="K51" s="252"/>
      <c r="L51" s="246">
        <v>0</v>
      </c>
      <c r="M51" s="247"/>
      <c r="N51" s="246">
        <v>0</v>
      </c>
      <c r="O51" s="247"/>
    </row>
    <row r="52" spans="1:15" ht="14.25" customHeight="1">
      <c r="A52" s="248" t="s">
        <v>413</v>
      </c>
      <c r="B52" s="249"/>
      <c r="C52" s="250"/>
      <c r="D52" s="209"/>
      <c r="E52" s="211" t="s">
        <v>75</v>
      </c>
      <c r="F52" s="212" t="s">
        <v>84</v>
      </c>
      <c r="G52" s="251" t="s">
        <v>414</v>
      </c>
      <c r="H52" s="252"/>
      <c r="I52" s="212" t="s">
        <v>409</v>
      </c>
      <c r="J52" s="251">
        <v>262</v>
      </c>
      <c r="K52" s="252"/>
      <c r="L52" s="246">
        <f>'262-310'!H6</f>
        <v>26400</v>
      </c>
      <c r="M52" s="247"/>
      <c r="N52" s="246">
        <v>26400</v>
      </c>
      <c r="O52" s="247"/>
    </row>
    <row r="53" spans="1:15" ht="12.75" customHeight="1">
      <c r="A53" s="268" t="s">
        <v>46</v>
      </c>
      <c r="B53" s="269"/>
      <c r="C53" s="270"/>
      <c r="D53" s="209"/>
      <c r="E53" s="209"/>
      <c r="F53" s="209"/>
      <c r="G53" s="266"/>
      <c r="H53" s="267"/>
      <c r="I53" s="209"/>
      <c r="J53" s="266"/>
      <c r="K53" s="267"/>
      <c r="L53" s="264">
        <f>SUM(L55:M56)</f>
        <v>158000</v>
      </c>
      <c r="M53" s="265"/>
      <c r="N53" s="264">
        <f>SUM(N55:O56)</f>
        <v>90200</v>
      </c>
      <c r="O53" s="265"/>
    </row>
    <row r="54" spans="1:15" ht="11.25" customHeight="1">
      <c r="A54" s="271" t="s">
        <v>68</v>
      </c>
      <c r="B54" s="272"/>
      <c r="C54" s="273"/>
      <c r="D54" s="209"/>
      <c r="E54" s="210"/>
      <c r="F54" s="209"/>
      <c r="G54" s="266"/>
      <c r="H54" s="247"/>
      <c r="I54" s="209"/>
      <c r="J54" s="266"/>
      <c r="K54" s="247"/>
      <c r="L54" s="246"/>
      <c r="M54" s="247"/>
      <c r="N54" s="246"/>
      <c r="O54" s="247"/>
    </row>
    <row r="55" spans="1:15" ht="14.25" customHeight="1">
      <c r="A55" s="248" t="s">
        <v>46</v>
      </c>
      <c r="B55" s="249"/>
      <c r="C55" s="250"/>
      <c r="D55" s="209"/>
      <c r="E55" s="211" t="s">
        <v>75</v>
      </c>
      <c r="F55" s="212" t="s">
        <v>84</v>
      </c>
      <c r="G55" s="251" t="s">
        <v>332</v>
      </c>
      <c r="H55" s="252"/>
      <c r="I55" s="212" t="s">
        <v>333</v>
      </c>
      <c r="J55" s="251">
        <v>290</v>
      </c>
      <c r="K55" s="252"/>
      <c r="L55" s="246">
        <f>'262-310'!H13+'262-310'!H14</f>
        <v>83000</v>
      </c>
      <c r="M55" s="247"/>
      <c r="N55" s="246">
        <v>70200</v>
      </c>
      <c r="O55" s="247"/>
    </row>
    <row r="56" spans="1:15" ht="14.25" customHeight="1">
      <c r="A56" s="248" t="s">
        <v>415</v>
      </c>
      <c r="B56" s="249"/>
      <c r="C56" s="250"/>
      <c r="D56" s="209"/>
      <c r="E56" s="211" t="s">
        <v>75</v>
      </c>
      <c r="F56" s="212" t="s">
        <v>84</v>
      </c>
      <c r="G56" s="251" t="s">
        <v>405</v>
      </c>
      <c r="H56" s="252"/>
      <c r="I56" s="212" t="s">
        <v>333</v>
      </c>
      <c r="J56" s="251">
        <v>290</v>
      </c>
      <c r="K56" s="252"/>
      <c r="L56" s="246">
        <f>'262-310'!H16</f>
        <v>75000</v>
      </c>
      <c r="M56" s="247"/>
      <c r="N56" s="246">
        <v>20000</v>
      </c>
      <c r="O56" s="247"/>
    </row>
    <row r="57" spans="1:15" ht="12.75" customHeight="1">
      <c r="A57" s="268" t="s">
        <v>73</v>
      </c>
      <c r="B57" s="269"/>
      <c r="C57" s="270"/>
      <c r="D57" s="209"/>
      <c r="E57" s="209"/>
      <c r="F57" s="209"/>
      <c r="G57" s="266"/>
      <c r="H57" s="267"/>
      <c r="I57" s="209"/>
      <c r="J57" s="266"/>
      <c r="K57" s="267"/>
      <c r="L57" s="264">
        <f>SUM(L59:M61)</f>
        <v>2444928.948192</v>
      </c>
      <c r="M57" s="265"/>
      <c r="N57" s="264">
        <f>SUM(N59:O61)</f>
        <v>106778</v>
      </c>
      <c r="O57" s="265"/>
    </row>
    <row r="58" spans="1:15" ht="9.75" customHeight="1">
      <c r="A58" s="271" t="s">
        <v>68</v>
      </c>
      <c r="B58" s="272"/>
      <c r="C58" s="273"/>
      <c r="D58" s="209"/>
      <c r="E58" s="210"/>
      <c r="F58" s="209"/>
      <c r="G58" s="266"/>
      <c r="H58" s="247"/>
      <c r="I58" s="209"/>
      <c r="J58" s="266"/>
      <c r="K58" s="247"/>
      <c r="L58" s="246"/>
      <c r="M58" s="247"/>
      <c r="N58" s="246"/>
      <c r="O58" s="247"/>
    </row>
    <row r="59" spans="1:15" ht="14.25" customHeight="1">
      <c r="A59" s="248" t="s">
        <v>73</v>
      </c>
      <c r="B59" s="249"/>
      <c r="C59" s="250"/>
      <c r="D59" s="209"/>
      <c r="E59" s="211" t="s">
        <v>75</v>
      </c>
      <c r="F59" s="212" t="s">
        <v>84</v>
      </c>
      <c r="G59" s="251" t="s">
        <v>332</v>
      </c>
      <c r="H59" s="252"/>
      <c r="I59" s="212" t="s">
        <v>333</v>
      </c>
      <c r="J59" s="251">
        <v>310</v>
      </c>
      <c r="K59" s="252"/>
      <c r="L59" s="246">
        <f>'310-340'!H19-L60-L61</f>
        <v>623500</v>
      </c>
      <c r="M59" s="247"/>
      <c r="N59" s="246">
        <v>5000</v>
      </c>
      <c r="O59" s="247"/>
    </row>
    <row r="60" spans="1:15" ht="14.25" customHeight="1">
      <c r="A60" s="248" t="s">
        <v>291</v>
      </c>
      <c r="B60" s="249"/>
      <c r="C60" s="250"/>
      <c r="D60" s="209"/>
      <c r="E60" s="211" t="s">
        <v>75</v>
      </c>
      <c r="F60" s="212" t="s">
        <v>84</v>
      </c>
      <c r="G60" s="251" t="s">
        <v>405</v>
      </c>
      <c r="H60" s="252"/>
      <c r="I60" s="212" t="s">
        <v>333</v>
      </c>
      <c r="J60" s="251">
        <v>310</v>
      </c>
      <c r="K60" s="252"/>
      <c r="L60" s="246">
        <f>'310-340'!H20</f>
        <v>1821428.948192</v>
      </c>
      <c r="M60" s="247"/>
      <c r="N60" s="246">
        <v>100000</v>
      </c>
      <c r="O60" s="247"/>
    </row>
    <row r="61" spans="1:15" ht="14.25" customHeight="1">
      <c r="A61" s="248" t="s">
        <v>416</v>
      </c>
      <c r="B61" s="249"/>
      <c r="C61" s="250"/>
      <c r="D61" s="209"/>
      <c r="E61" s="211" t="s">
        <v>75</v>
      </c>
      <c r="F61" s="212" t="s">
        <v>84</v>
      </c>
      <c r="G61" s="251" t="s">
        <v>417</v>
      </c>
      <c r="H61" s="252"/>
      <c r="I61" s="212" t="s">
        <v>333</v>
      </c>
      <c r="J61" s="251">
        <v>310</v>
      </c>
      <c r="K61" s="252"/>
      <c r="L61" s="246">
        <v>0</v>
      </c>
      <c r="M61" s="247"/>
      <c r="N61" s="246">
        <v>1778</v>
      </c>
      <c r="O61" s="247"/>
    </row>
    <row r="62" spans="1:15" ht="12.75" customHeight="1">
      <c r="A62" s="268" t="s">
        <v>74</v>
      </c>
      <c r="B62" s="269"/>
      <c r="C62" s="270"/>
      <c r="D62" s="209"/>
      <c r="E62" s="209"/>
      <c r="F62" s="209"/>
      <c r="G62" s="266"/>
      <c r="H62" s="267"/>
      <c r="I62" s="209"/>
      <c r="J62" s="266"/>
      <c r="K62" s="267"/>
      <c r="L62" s="264">
        <f>SUM(L64:M68)</f>
        <v>1410333</v>
      </c>
      <c r="M62" s="265"/>
      <c r="N62" s="264">
        <f>SUM(N64:O68)</f>
        <v>176000</v>
      </c>
      <c r="O62" s="265"/>
    </row>
    <row r="63" spans="1:15" ht="10.5" customHeight="1">
      <c r="A63" s="271" t="s">
        <v>68</v>
      </c>
      <c r="B63" s="272"/>
      <c r="C63" s="273"/>
      <c r="D63" s="209"/>
      <c r="E63" s="210"/>
      <c r="F63" s="209"/>
      <c r="G63" s="266"/>
      <c r="H63" s="247"/>
      <c r="I63" s="209"/>
      <c r="J63" s="266"/>
      <c r="K63" s="247"/>
      <c r="L63" s="246"/>
      <c r="M63" s="247"/>
      <c r="N63" s="246"/>
      <c r="O63" s="247"/>
    </row>
    <row r="64" spans="1:15" ht="14.25" customHeight="1">
      <c r="A64" s="248" t="s">
        <v>74</v>
      </c>
      <c r="B64" s="249"/>
      <c r="C64" s="250"/>
      <c r="D64" s="209"/>
      <c r="E64" s="211" t="s">
        <v>75</v>
      </c>
      <c r="F64" s="212" t="s">
        <v>84</v>
      </c>
      <c r="G64" s="251" t="s">
        <v>332</v>
      </c>
      <c r="H64" s="252"/>
      <c r="I64" s="212" t="s">
        <v>333</v>
      </c>
      <c r="J64" s="251">
        <v>340</v>
      </c>
      <c r="K64" s="252"/>
      <c r="L64" s="246">
        <f>'340'!E28-L65-L66</f>
        <v>598709</v>
      </c>
      <c r="M64" s="247"/>
      <c r="N64" s="246">
        <v>20000</v>
      </c>
      <c r="O64" s="247"/>
    </row>
    <row r="65" spans="1:15" ht="14.25" customHeight="1">
      <c r="A65" s="248" t="s">
        <v>418</v>
      </c>
      <c r="B65" s="249"/>
      <c r="C65" s="250"/>
      <c r="D65" s="209"/>
      <c r="E65" s="211" t="s">
        <v>75</v>
      </c>
      <c r="F65" s="212" t="s">
        <v>84</v>
      </c>
      <c r="G65" s="251" t="s">
        <v>332</v>
      </c>
      <c r="H65" s="252"/>
      <c r="I65" s="212" t="s">
        <v>333</v>
      </c>
      <c r="J65" s="251">
        <v>340</v>
      </c>
      <c r="K65" s="252"/>
      <c r="L65" s="246">
        <f>'340'!E24</f>
        <v>50000</v>
      </c>
      <c r="M65" s="247"/>
      <c r="N65" s="246">
        <v>50000</v>
      </c>
      <c r="O65" s="247"/>
    </row>
    <row r="66" spans="1:15" ht="14.25" customHeight="1">
      <c r="A66" s="248" t="s">
        <v>419</v>
      </c>
      <c r="B66" s="249"/>
      <c r="C66" s="250"/>
      <c r="D66" s="209"/>
      <c r="E66" s="211" t="s">
        <v>75</v>
      </c>
      <c r="F66" s="212" t="s">
        <v>84</v>
      </c>
      <c r="G66" s="251" t="s">
        <v>332</v>
      </c>
      <c r="H66" s="252"/>
      <c r="I66" s="212" t="s">
        <v>333</v>
      </c>
      <c r="J66" s="251">
        <v>340</v>
      </c>
      <c r="K66" s="252"/>
      <c r="L66" s="246">
        <f>'340'!E26</f>
        <v>50000</v>
      </c>
      <c r="M66" s="247"/>
      <c r="N66" s="246">
        <v>50000</v>
      </c>
      <c r="O66" s="247"/>
    </row>
    <row r="67" spans="1:15" ht="14.25" customHeight="1">
      <c r="A67" s="248" t="s">
        <v>292</v>
      </c>
      <c r="B67" s="249"/>
      <c r="C67" s="250"/>
      <c r="D67" s="209"/>
      <c r="E67" s="211" t="s">
        <v>75</v>
      </c>
      <c r="F67" s="212" t="s">
        <v>84</v>
      </c>
      <c r="G67" s="251" t="s">
        <v>405</v>
      </c>
      <c r="H67" s="252"/>
      <c r="I67" s="212" t="s">
        <v>333</v>
      </c>
      <c r="J67" s="251">
        <v>340</v>
      </c>
      <c r="K67" s="252"/>
      <c r="L67" s="246">
        <f>'340'!F28</f>
        <v>331112</v>
      </c>
      <c r="M67" s="247"/>
      <c r="N67" s="246">
        <v>56000</v>
      </c>
      <c r="O67" s="247"/>
    </row>
    <row r="68" spans="1:15" ht="14.25" customHeight="1">
      <c r="A68" s="248" t="s">
        <v>293</v>
      </c>
      <c r="B68" s="249"/>
      <c r="C68" s="250"/>
      <c r="D68" s="209"/>
      <c r="E68" s="211" t="s">
        <v>75</v>
      </c>
      <c r="F68" s="212" t="s">
        <v>84</v>
      </c>
      <c r="G68" s="251"/>
      <c r="H68" s="252"/>
      <c r="I68" s="212"/>
      <c r="J68" s="251">
        <v>340</v>
      </c>
      <c r="K68" s="252"/>
      <c r="L68" s="246">
        <f>'310-340'!H38</f>
        <v>380512</v>
      </c>
      <c r="M68" s="247"/>
      <c r="N68" s="246">
        <v>0</v>
      </c>
      <c r="O68" s="247"/>
    </row>
    <row r="69" spans="10:16" ht="23.25" customHeight="1">
      <c r="J69" s="259" t="s">
        <v>204</v>
      </c>
      <c r="K69" s="259"/>
      <c r="L69" s="260">
        <f>L25+L36+L48+L53+L57+L62</f>
        <v>27965457.110872857</v>
      </c>
      <c r="M69" s="261"/>
      <c r="N69" s="260">
        <f>N25+N36+N48+N53+N57+N62</f>
        <v>19979378</v>
      </c>
      <c r="O69" s="261"/>
      <c r="P69" s="220"/>
    </row>
    <row r="70" spans="1:14" ht="14.25" customHeight="1" thickBot="1">
      <c r="A70" s="215" t="s">
        <v>87</v>
      </c>
      <c r="B70" s="215"/>
      <c r="C70" s="215"/>
      <c r="N70" s="219">
        <f>L69-'211-213'!D21-'211-213'!F21-'211-213'!G38-'211-213'!H38-'221-223'!G15-'221-223'!H15-'221-223'!G26-'221-223'!H26-'221-223'!E34-'225-226'!G19-'225-226'!H19-'225-226'!G46-'225-226'!H46-'262-310'!H8-'262-310'!H18-'310-340'!H19-'310-340'!H38-'340'!E28-'340'!F28</f>
        <v>4.656612873077393E-10</v>
      </c>
    </row>
    <row r="71" spans="1:14" ht="14.25" customHeight="1">
      <c r="A71" s="253" t="s">
        <v>205</v>
      </c>
      <c r="B71" s="253"/>
      <c r="C71" s="253"/>
      <c r="D71" s="254" t="s">
        <v>220</v>
      </c>
      <c r="E71" s="254"/>
      <c r="F71" s="216"/>
      <c r="G71" s="216"/>
      <c r="H71" s="216"/>
      <c r="I71" s="217" t="s">
        <v>427</v>
      </c>
      <c r="J71" s="216"/>
      <c r="K71" s="216"/>
      <c r="L71" s="215" t="s">
        <v>206</v>
      </c>
      <c r="M71" s="215"/>
      <c r="N71" s="221">
        <v>1</v>
      </c>
    </row>
    <row r="72" spans="1:14" ht="15" customHeight="1" thickBot="1">
      <c r="A72" s="201"/>
      <c r="B72" s="201"/>
      <c r="C72" s="201"/>
      <c r="D72" s="255" t="s">
        <v>219</v>
      </c>
      <c r="E72" s="255"/>
      <c r="F72" s="255"/>
      <c r="G72" s="255"/>
      <c r="H72" s="255"/>
      <c r="I72" s="255"/>
      <c r="J72" s="255"/>
      <c r="K72" s="255"/>
      <c r="L72" s="215" t="s">
        <v>207</v>
      </c>
      <c r="M72" s="215"/>
      <c r="N72" s="222">
        <v>2</v>
      </c>
    </row>
    <row r="73" spans="1:10" ht="14.25" customHeight="1">
      <c r="A73" s="253" t="s">
        <v>208</v>
      </c>
      <c r="B73" s="253"/>
      <c r="C73" s="253"/>
      <c r="D73" s="215" t="s">
        <v>209</v>
      </c>
      <c r="E73" s="215"/>
      <c r="H73" s="256" t="s">
        <v>221</v>
      </c>
      <c r="I73" s="256"/>
      <c r="J73" s="256"/>
    </row>
    <row r="74" spans="1:10" ht="15" customHeight="1">
      <c r="A74" s="253" t="s">
        <v>210</v>
      </c>
      <c r="B74" s="253"/>
      <c r="C74" s="253"/>
      <c r="D74" s="255" t="s">
        <v>223</v>
      </c>
      <c r="E74" s="255"/>
      <c r="F74" s="255"/>
      <c r="G74" s="181"/>
      <c r="H74" s="257" t="s">
        <v>222</v>
      </c>
      <c r="I74" s="257"/>
      <c r="J74" s="257"/>
    </row>
    <row r="75" spans="1:15" ht="9.75" customHeight="1">
      <c r="A75" s="201"/>
      <c r="B75" s="201"/>
      <c r="C75" s="201"/>
      <c r="D75" s="181"/>
      <c r="E75" s="181"/>
      <c r="F75" s="181"/>
      <c r="G75" s="181"/>
      <c r="H75" s="181"/>
      <c r="I75" s="181"/>
      <c r="M75"/>
      <c r="N75"/>
      <c r="O75"/>
    </row>
    <row r="76" spans="1:16" ht="15.75" customHeight="1">
      <c r="A76" s="253" t="s">
        <v>88</v>
      </c>
      <c r="B76" s="253"/>
      <c r="C76" s="253"/>
      <c r="D76" s="217" t="s">
        <v>426</v>
      </c>
      <c r="E76" s="217"/>
      <c r="F76" s="217"/>
      <c r="G76" s="215"/>
      <c r="H76" s="217"/>
      <c r="I76" s="217"/>
      <c r="J76" s="215"/>
      <c r="K76" s="254" t="s">
        <v>428</v>
      </c>
      <c r="L76" s="254"/>
      <c r="M76" s="254"/>
      <c r="N76"/>
      <c r="O76"/>
      <c r="P76"/>
    </row>
    <row r="77" spans="1:16" ht="9.75" customHeight="1">
      <c r="A77" s="201"/>
      <c r="B77" s="201"/>
      <c r="C77" s="201"/>
      <c r="D77" s="183" t="s">
        <v>224</v>
      </c>
      <c r="E77" s="183"/>
      <c r="F77" s="183"/>
      <c r="G77" s="183"/>
      <c r="H77" s="258" t="s">
        <v>225</v>
      </c>
      <c r="I77" s="258"/>
      <c r="J77" s="183"/>
      <c r="K77" s="257" t="s">
        <v>222</v>
      </c>
      <c r="L77" s="257"/>
      <c r="M77" s="257"/>
      <c r="N77"/>
      <c r="O77"/>
      <c r="P77"/>
    </row>
    <row r="78" spans="1:5" ht="13.5" customHeight="1">
      <c r="A78" s="253" t="s">
        <v>420</v>
      </c>
      <c r="B78" s="253"/>
      <c r="C78" s="253"/>
      <c r="D78" s="253"/>
      <c r="E78" s="253"/>
    </row>
    <row r="79" spans="1:15" ht="9.75" customHeight="1">
      <c r="A79" s="201"/>
      <c r="B79" s="201"/>
      <c r="C79" s="201"/>
      <c r="D79" s="181"/>
      <c r="E79" s="181"/>
      <c r="F79" s="181"/>
      <c r="G79" s="181"/>
      <c r="H79" s="181"/>
      <c r="I79" s="181"/>
      <c r="M79"/>
      <c r="N79"/>
      <c r="O79"/>
    </row>
    <row r="80" ht="11.25" customHeight="1"/>
    <row r="81" spans="1:13" ht="15.7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</sheetData>
  <mergeCells count="275">
    <mergeCell ref="N66:O66"/>
    <mergeCell ref="N67:O67"/>
    <mergeCell ref="L12:M12"/>
    <mergeCell ref="L13:M13"/>
    <mergeCell ref="L14:M14"/>
    <mergeCell ref="L15:M15"/>
    <mergeCell ref="L16:M16"/>
    <mergeCell ref="L18:M18"/>
    <mergeCell ref="N62:O62"/>
    <mergeCell ref="N63:O63"/>
    <mergeCell ref="N64:O64"/>
    <mergeCell ref="N65:O65"/>
    <mergeCell ref="N58:O58"/>
    <mergeCell ref="N59:O59"/>
    <mergeCell ref="N60:O60"/>
    <mergeCell ref="N61:O61"/>
    <mergeCell ref="N54:O54"/>
    <mergeCell ref="N55:O55"/>
    <mergeCell ref="N56:O56"/>
    <mergeCell ref="N57:O57"/>
    <mergeCell ref="N50:O50"/>
    <mergeCell ref="N51:O51"/>
    <mergeCell ref="N52:O52"/>
    <mergeCell ref="N53:O53"/>
    <mergeCell ref="N39:O39"/>
    <mergeCell ref="N47:O47"/>
    <mergeCell ref="N48:O48"/>
    <mergeCell ref="N49:O49"/>
    <mergeCell ref="N40:O40"/>
    <mergeCell ref="N42:O42"/>
    <mergeCell ref="N43:O43"/>
    <mergeCell ref="N41:O41"/>
    <mergeCell ref="N44:O44"/>
    <mergeCell ref="N45:O45"/>
    <mergeCell ref="N35:O35"/>
    <mergeCell ref="N36:O36"/>
    <mergeCell ref="N37:O37"/>
    <mergeCell ref="N38:O38"/>
    <mergeCell ref="N31:O31"/>
    <mergeCell ref="N32:O32"/>
    <mergeCell ref="N33:O33"/>
    <mergeCell ref="N34:O34"/>
    <mergeCell ref="N26:O26"/>
    <mergeCell ref="N27:O27"/>
    <mergeCell ref="N28:O28"/>
    <mergeCell ref="N30:O30"/>
    <mergeCell ref="N29:O29"/>
    <mergeCell ref="N21:O21"/>
    <mergeCell ref="N22:O23"/>
    <mergeCell ref="N24:O24"/>
    <mergeCell ref="N25:O25"/>
    <mergeCell ref="A1:F1"/>
    <mergeCell ref="J1:N1"/>
    <mergeCell ref="A2:G2"/>
    <mergeCell ref="J2:N2"/>
    <mergeCell ref="A3:G3"/>
    <mergeCell ref="J3:N3"/>
    <mergeCell ref="J4:N4"/>
    <mergeCell ref="A5:G5"/>
    <mergeCell ref="J5:N5"/>
    <mergeCell ref="A6:G6"/>
    <mergeCell ref="J6:N6"/>
    <mergeCell ref="A7:F7"/>
    <mergeCell ref="A8:G8"/>
    <mergeCell ref="L17:M17"/>
    <mergeCell ref="C18:H18"/>
    <mergeCell ref="E21:K21"/>
    <mergeCell ref="L21:M21"/>
    <mergeCell ref="J22:K23"/>
    <mergeCell ref="L22:M23"/>
    <mergeCell ref="L24:M24"/>
    <mergeCell ref="G25:H25"/>
    <mergeCell ref="J25:K25"/>
    <mergeCell ref="L25:M25"/>
    <mergeCell ref="L31:M31"/>
    <mergeCell ref="A24:C24"/>
    <mergeCell ref="G24:H24"/>
    <mergeCell ref="L11:M11"/>
    <mergeCell ref="A12:I12"/>
    <mergeCell ref="D21:D23"/>
    <mergeCell ref="L28:M28"/>
    <mergeCell ref="L26:M26"/>
    <mergeCell ref="L29:M29"/>
    <mergeCell ref="J24:K24"/>
    <mergeCell ref="L52:M52"/>
    <mergeCell ref="J67:K67"/>
    <mergeCell ref="L67:M67"/>
    <mergeCell ref="J60:K60"/>
    <mergeCell ref="J61:K61"/>
    <mergeCell ref="J64:K64"/>
    <mergeCell ref="J65:K65"/>
    <mergeCell ref="J52:K52"/>
    <mergeCell ref="L60:M60"/>
    <mergeCell ref="L58:M58"/>
    <mergeCell ref="A28:C28"/>
    <mergeCell ref="A29:C29"/>
    <mergeCell ref="A30:C30"/>
    <mergeCell ref="A35:C35"/>
    <mergeCell ref="A73:C73"/>
    <mergeCell ref="A71:C71"/>
    <mergeCell ref="E22:E23"/>
    <mergeCell ref="G22:H23"/>
    <mergeCell ref="A21:C23"/>
    <mergeCell ref="A26:C26"/>
    <mergeCell ref="A25:C25"/>
    <mergeCell ref="A38:C38"/>
    <mergeCell ref="A39:C39"/>
    <mergeCell ref="A34:C34"/>
    <mergeCell ref="A37:C37"/>
    <mergeCell ref="A36:C36"/>
    <mergeCell ref="A40:C40"/>
    <mergeCell ref="A42:C42"/>
    <mergeCell ref="A43:C43"/>
    <mergeCell ref="A41:C41"/>
    <mergeCell ref="A47:C47"/>
    <mergeCell ref="A50:C50"/>
    <mergeCell ref="A48:C48"/>
    <mergeCell ref="A49:C49"/>
    <mergeCell ref="A54:C54"/>
    <mergeCell ref="A52:C52"/>
    <mergeCell ref="A53:C53"/>
    <mergeCell ref="G38:H38"/>
    <mergeCell ref="G26:H26"/>
    <mergeCell ref="G28:H28"/>
    <mergeCell ref="G29:H29"/>
    <mergeCell ref="G30:H30"/>
    <mergeCell ref="G31:H31"/>
    <mergeCell ref="G32:H32"/>
    <mergeCell ref="G34:H34"/>
    <mergeCell ref="G35:H35"/>
    <mergeCell ref="G36:H36"/>
    <mergeCell ref="G47:H47"/>
    <mergeCell ref="G50:H50"/>
    <mergeCell ref="G49:H49"/>
    <mergeCell ref="G48:H48"/>
    <mergeCell ref="G43:H43"/>
    <mergeCell ref="G39:H39"/>
    <mergeCell ref="G40:H40"/>
    <mergeCell ref="G42:H42"/>
    <mergeCell ref="G41:H41"/>
    <mergeCell ref="G37:H37"/>
    <mergeCell ref="J26:K26"/>
    <mergeCell ref="J29:K29"/>
    <mergeCell ref="J30:K30"/>
    <mergeCell ref="J31:K31"/>
    <mergeCell ref="J36:K36"/>
    <mergeCell ref="J37:K37"/>
    <mergeCell ref="J34:K34"/>
    <mergeCell ref="J35:K35"/>
    <mergeCell ref="J42:K42"/>
    <mergeCell ref="J43:K43"/>
    <mergeCell ref="J41:K41"/>
    <mergeCell ref="J38:K38"/>
    <mergeCell ref="J39:K39"/>
    <mergeCell ref="G64:H64"/>
    <mergeCell ref="G61:H61"/>
    <mergeCell ref="L32:M32"/>
    <mergeCell ref="L34:M34"/>
    <mergeCell ref="L35:M35"/>
    <mergeCell ref="L36:M36"/>
    <mergeCell ref="L37:M37"/>
    <mergeCell ref="L38:M38"/>
    <mergeCell ref="J51:K51"/>
    <mergeCell ref="J40:K40"/>
    <mergeCell ref="L48:M48"/>
    <mergeCell ref="L39:M39"/>
    <mergeCell ref="L40:M40"/>
    <mergeCell ref="L42:M42"/>
    <mergeCell ref="L43:M43"/>
    <mergeCell ref="L41:M41"/>
    <mergeCell ref="L53:M53"/>
    <mergeCell ref="L54:M54"/>
    <mergeCell ref="J47:K47"/>
    <mergeCell ref="J50:K50"/>
    <mergeCell ref="J49:K49"/>
    <mergeCell ref="J48:K48"/>
    <mergeCell ref="L47:M47"/>
    <mergeCell ref="L50:M50"/>
    <mergeCell ref="L51:M51"/>
    <mergeCell ref="L49:M49"/>
    <mergeCell ref="G51:H51"/>
    <mergeCell ref="G55:H55"/>
    <mergeCell ref="G52:H52"/>
    <mergeCell ref="A61:C61"/>
    <mergeCell ref="A58:C58"/>
    <mergeCell ref="G60:H60"/>
    <mergeCell ref="A57:C57"/>
    <mergeCell ref="A51:C51"/>
    <mergeCell ref="A55:C55"/>
    <mergeCell ref="L57:M57"/>
    <mergeCell ref="L55:M55"/>
    <mergeCell ref="L56:M56"/>
    <mergeCell ref="G59:H59"/>
    <mergeCell ref="J59:K59"/>
    <mergeCell ref="G56:H56"/>
    <mergeCell ref="J55:K55"/>
    <mergeCell ref="J56:K56"/>
    <mergeCell ref="A63:C63"/>
    <mergeCell ref="L61:M61"/>
    <mergeCell ref="L64:M64"/>
    <mergeCell ref="L65:M65"/>
    <mergeCell ref="G65:H65"/>
    <mergeCell ref="A64:C64"/>
    <mergeCell ref="A65:C65"/>
    <mergeCell ref="G63:H63"/>
    <mergeCell ref="J63:K63"/>
    <mergeCell ref="L63:M63"/>
    <mergeCell ref="A66:C66"/>
    <mergeCell ref="G66:H66"/>
    <mergeCell ref="J66:K66"/>
    <mergeCell ref="L66:M66"/>
    <mergeCell ref="L33:M33"/>
    <mergeCell ref="A27:C27"/>
    <mergeCell ref="G27:H27"/>
    <mergeCell ref="J27:K27"/>
    <mergeCell ref="L27:M27"/>
    <mergeCell ref="J28:K28"/>
    <mergeCell ref="J32:K32"/>
    <mergeCell ref="A31:C31"/>
    <mergeCell ref="A32:C32"/>
    <mergeCell ref="L30:M30"/>
    <mergeCell ref="J62:K62"/>
    <mergeCell ref="G58:H58"/>
    <mergeCell ref="J58:K58"/>
    <mergeCell ref="A33:C33"/>
    <mergeCell ref="G33:H33"/>
    <mergeCell ref="J33:K33"/>
    <mergeCell ref="A62:C62"/>
    <mergeCell ref="A56:C56"/>
    <mergeCell ref="A59:C59"/>
    <mergeCell ref="A60:C60"/>
    <mergeCell ref="A11:K11"/>
    <mergeCell ref="L62:M62"/>
    <mergeCell ref="L59:M59"/>
    <mergeCell ref="G53:H53"/>
    <mergeCell ref="J53:K53"/>
    <mergeCell ref="G57:H57"/>
    <mergeCell ref="J57:K57"/>
    <mergeCell ref="G54:H54"/>
    <mergeCell ref="J54:K54"/>
    <mergeCell ref="G62:H62"/>
    <mergeCell ref="A67:C67"/>
    <mergeCell ref="G67:H67"/>
    <mergeCell ref="A68:C68"/>
    <mergeCell ref="G68:H68"/>
    <mergeCell ref="L68:M68"/>
    <mergeCell ref="N68:O68"/>
    <mergeCell ref="J69:K69"/>
    <mergeCell ref="L69:M69"/>
    <mergeCell ref="N69:O69"/>
    <mergeCell ref="A78:E78"/>
    <mergeCell ref="D72:K72"/>
    <mergeCell ref="H73:J73"/>
    <mergeCell ref="J68:K68"/>
    <mergeCell ref="A74:C74"/>
    <mergeCell ref="D71:E71"/>
    <mergeCell ref="D74:F74"/>
    <mergeCell ref="H74:J74"/>
    <mergeCell ref="H77:I77"/>
    <mergeCell ref="K77:M77"/>
    <mergeCell ref="A76:C76"/>
    <mergeCell ref="K76:M76"/>
    <mergeCell ref="A44:C44"/>
    <mergeCell ref="G44:H44"/>
    <mergeCell ref="J44:K44"/>
    <mergeCell ref="L44:M44"/>
    <mergeCell ref="A46:C46"/>
    <mergeCell ref="G46:H46"/>
    <mergeCell ref="J46:K46"/>
    <mergeCell ref="L46:M46"/>
    <mergeCell ref="N46:O46"/>
    <mergeCell ref="A45:C45"/>
    <mergeCell ref="G45:H45"/>
    <mergeCell ref="J45:K45"/>
    <mergeCell ref="L45:M45"/>
  </mergeCells>
  <printOptions/>
  <pageMargins left="0.68" right="0.2" top="0.2" bottom="0.26" header="0.19" footer="0.22"/>
  <pageSetup horizontalDpi="600" verticalDpi="600" orientation="landscape" paperSize="9" scale="85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3">
      <selection activeCell="D29" sqref="D29"/>
    </sheetView>
  </sheetViews>
  <sheetFormatPr defaultColWidth="9.00390625" defaultRowHeight="12.75"/>
  <cols>
    <col min="1" max="1" width="9.75390625" style="0" customWidth="1"/>
    <col min="3" max="3" width="18.875" style="0" customWidth="1"/>
    <col min="4" max="4" width="22.25390625" style="0" customWidth="1"/>
    <col min="5" max="5" width="13.125" style="0" customWidth="1"/>
    <col min="6" max="6" width="12.25390625" style="0" customWidth="1"/>
  </cols>
  <sheetData>
    <row r="2" spans="1:6" ht="15" customHeight="1">
      <c r="A2" s="467" t="s">
        <v>64</v>
      </c>
      <c r="B2" s="632"/>
      <c r="C2" s="632"/>
      <c r="D2" s="632"/>
      <c r="E2" s="632"/>
      <c r="F2" s="632"/>
    </row>
    <row r="4" spans="1:6" ht="24" customHeight="1">
      <c r="A4" s="340" t="s">
        <v>56</v>
      </c>
      <c r="B4" s="735"/>
      <c r="C4" s="341"/>
      <c r="D4" s="340" t="s">
        <v>57</v>
      </c>
      <c r="E4" s="300" t="s">
        <v>3</v>
      </c>
      <c r="F4" s="304"/>
    </row>
    <row r="5" spans="1:6" ht="30.75" customHeight="1">
      <c r="A5" s="736"/>
      <c r="B5" s="737"/>
      <c r="C5" s="738"/>
      <c r="D5" s="736"/>
      <c r="E5" s="135" t="s">
        <v>161</v>
      </c>
      <c r="F5" s="72" t="s">
        <v>162</v>
      </c>
    </row>
    <row r="6" spans="1:6" ht="27" customHeight="1">
      <c r="A6" s="455" t="s">
        <v>60</v>
      </c>
      <c r="B6" s="456"/>
      <c r="C6" s="457"/>
      <c r="D6" s="104" t="s">
        <v>61</v>
      </c>
      <c r="E6" s="143">
        <v>55300</v>
      </c>
      <c r="F6" s="83">
        <v>4500</v>
      </c>
    </row>
    <row r="7" spans="1:6" ht="12.75">
      <c r="A7" s="732" t="s">
        <v>392</v>
      </c>
      <c r="B7" s="733"/>
      <c r="C7" s="734"/>
      <c r="D7" s="104" t="s">
        <v>61</v>
      </c>
      <c r="E7" s="143"/>
      <c r="F7" s="83">
        <v>146400</v>
      </c>
    </row>
    <row r="8" spans="1:6" ht="23.25" customHeight="1">
      <c r="A8" s="729" t="s">
        <v>62</v>
      </c>
      <c r="B8" s="730"/>
      <c r="C8" s="731"/>
      <c r="D8" s="104" t="s">
        <v>61</v>
      </c>
      <c r="E8" s="143">
        <v>1000</v>
      </c>
      <c r="F8" s="83">
        <v>3000</v>
      </c>
    </row>
    <row r="9" spans="1:6" ht="12.75">
      <c r="A9" s="732" t="s">
        <v>328</v>
      </c>
      <c r="B9" s="733"/>
      <c r="C9" s="734"/>
      <c r="D9" s="104" t="s">
        <v>61</v>
      </c>
      <c r="E9" s="143">
        <v>6500</v>
      </c>
      <c r="F9" s="83"/>
    </row>
    <row r="10" spans="1:6" ht="23.25" customHeight="1">
      <c r="A10" s="729" t="s">
        <v>63</v>
      </c>
      <c r="B10" s="730"/>
      <c r="C10" s="731"/>
      <c r="D10" s="104" t="s">
        <v>61</v>
      </c>
      <c r="E10" s="143">
        <v>36090</v>
      </c>
      <c r="F10" s="83"/>
    </row>
    <row r="11" spans="1:6" ht="12.75">
      <c r="A11" s="732"/>
      <c r="B11" s="733"/>
      <c r="C11" s="734"/>
      <c r="D11" s="104"/>
      <c r="E11" s="143"/>
      <c r="F11" s="83"/>
    </row>
    <row r="12" spans="1:6" ht="12.75">
      <c r="A12" s="729" t="s">
        <v>168</v>
      </c>
      <c r="B12" s="730"/>
      <c r="C12" s="731"/>
      <c r="D12" s="104" t="s">
        <v>61</v>
      </c>
      <c r="E12" s="143"/>
      <c r="F12" s="83">
        <v>5000</v>
      </c>
    </row>
    <row r="13" spans="1:6" ht="12.75">
      <c r="A13" s="732"/>
      <c r="B13" s="733"/>
      <c r="C13" s="734"/>
      <c r="D13" s="104"/>
      <c r="E13" s="143"/>
      <c r="F13" s="83"/>
    </row>
    <row r="14" spans="1:6" ht="23.25" customHeight="1">
      <c r="A14" s="729" t="s">
        <v>329</v>
      </c>
      <c r="B14" s="730"/>
      <c r="C14" s="731"/>
      <c r="D14" s="104" t="s">
        <v>61</v>
      </c>
      <c r="E14" s="143">
        <v>28542</v>
      </c>
      <c r="F14" s="83">
        <v>52600</v>
      </c>
    </row>
    <row r="15" spans="1:6" ht="18.75" customHeight="1">
      <c r="A15" s="732" t="s">
        <v>391</v>
      </c>
      <c r="B15" s="733"/>
      <c r="C15" s="734"/>
      <c r="D15" s="104" t="s">
        <v>61</v>
      </c>
      <c r="E15" s="143">
        <v>30050</v>
      </c>
      <c r="F15" s="83">
        <v>15010</v>
      </c>
    </row>
    <row r="16" spans="1:6" ht="23.25" customHeight="1">
      <c r="A16" s="729" t="s">
        <v>65</v>
      </c>
      <c r="B16" s="730"/>
      <c r="C16" s="731"/>
      <c r="D16" s="104" t="s">
        <v>61</v>
      </c>
      <c r="E16" s="143">
        <v>35290</v>
      </c>
      <c r="F16" s="83">
        <v>39470</v>
      </c>
    </row>
    <row r="17" spans="1:6" ht="16.5" customHeight="1">
      <c r="A17" s="732" t="s">
        <v>373</v>
      </c>
      <c r="B17" s="733"/>
      <c r="C17" s="734"/>
      <c r="D17" s="107" t="s">
        <v>61</v>
      </c>
      <c r="E17" s="143"/>
      <c r="F17" s="83">
        <v>26400</v>
      </c>
    </row>
    <row r="18" spans="1:6" ht="23.25" customHeight="1">
      <c r="A18" s="729" t="s">
        <v>317</v>
      </c>
      <c r="B18" s="730"/>
      <c r="C18" s="731"/>
      <c r="D18" s="104" t="s">
        <v>61</v>
      </c>
      <c r="E18" s="143"/>
      <c r="F18" s="83">
        <v>35728</v>
      </c>
    </row>
    <row r="19" spans="1:6" ht="12.75">
      <c r="A19" s="732"/>
      <c r="B19" s="733"/>
      <c r="C19" s="734"/>
      <c r="D19" s="107"/>
      <c r="E19" s="143"/>
      <c r="F19" s="83"/>
    </row>
    <row r="20" spans="1:6" ht="25.5" customHeight="1">
      <c r="A20" s="729" t="s">
        <v>66</v>
      </c>
      <c r="B20" s="730"/>
      <c r="C20" s="731"/>
      <c r="D20" s="104" t="s">
        <v>61</v>
      </c>
      <c r="E20" s="143">
        <v>307190</v>
      </c>
      <c r="F20" s="83"/>
    </row>
    <row r="21" spans="1:6" ht="12.75">
      <c r="A21" s="732"/>
      <c r="B21" s="733"/>
      <c r="C21" s="734"/>
      <c r="D21" s="107"/>
      <c r="E21" s="143"/>
      <c r="F21" s="83"/>
    </row>
    <row r="22" spans="1:6" ht="12.75" customHeight="1">
      <c r="A22" s="729" t="s">
        <v>330</v>
      </c>
      <c r="B22" s="730"/>
      <c r="C22" s="731"/>
      <c r="D22" s="104" t="s">
        <v>61</v>
      </c>
      <c r="E22" s="143">
        <v>44500</v>
      </c>
      <c r="F22" s="83"/>
    </row>
    <row r="23" spans="1:6" ht="12.75">
      <c r="A23" s="732"/>
      <c r="B23" s="733"/>
      <c r="C23" s="734"/>
      <c r="D23" s="107"/>
      <c r="E23" s="143"/>
      <c r="F23" s="83"/>
    </row>
    <row r="24" spans="1:6" ht="12.75">
      <c r="A24" s="739" t="s">
        <v>429</v>
      </c>
      <c r="B24" s="740"/>
      <c r="C24" s="741"/>
      <c r="D24" s="223"/>
      <c r="E24" s="224">
        <v>50000</v>
      </c>
      <c r="F24" s="83"/>
    </row>
    <row r="25" spans="1:6" ht="12.75">
      <c r="A25" s="739"/>
      <c r="B25" s="740"/>
      <c r="C25" s="741"/>
      <c r="D25" s="225"/>
      <c r="E25" s="143"/>
      <c r="F25" s="83"/>
    </row>
    <row r="26" spans="1:6" ht="13.5" thickBot="1">
      <c r="A26" s="748" t="s">
        <v>430</v>
      </c>
      <c r="B26" s="749"/>
      <c r="C26" s="750"/>
      <c r="D26" s="226"/>
      <c r="E26" s="144">
        <v>50000</v>
      </c>
      <c r="F26" s="84"/>
    </row>
    <row r="27" spans="1:6" ht="28.5" customHeight="1" thickBot="1" thickTop="1">
      <c r="A27" s="745" t="s">
        <v>17</v>
      </c>
      <c r="B27" s="746"/>
      <c r="C27" s="747"/>
      <c r="D27" s="109"/>
      <c r="E27" s="154">
        <f>SUM(E6:E26)</f>
        <v>644462</v>
      </c>
      <c r="F27" s="96">
        <f>SUM(F6:F26)</f>
        <v>328108</v>
      </c>
    </row>
    <row r="28" spans="1:6" ht="28.5" customHeight="1">
      <c r="A28" s="742" t="s">
        <v>83</v>
      </c>
      <c r="B28" s="743"/>
      <c r="C28" s="744"/>
      <c r="D28" s="108"/>
      <c r="E28" s="155">
        <f>E27+'310-340'!H54+'310-340'!H27</f>
        <v>698709</v>
      </c>
      <c r="F28" s="97">
        <f>F27+'310-340'!H28</f>
        <v>331112</v>
      </c>
    </row>
    <row r="29" spans="1:6" ht="16.5" customHeight="1">
      <c r="A29" s="25"/>
      <c r="B29" s="25"/>
      <c r="C29" s="25"/>
      <c r="D29" s="18"/>
      <c r="E29" s="28"/>
      <c r="F29" s="28"/>
    </row>
    <row r="30" spans="1:5" ht="12" customHeight="1">
      <c r="A30" t="s">
        <v>166</v>
      </c>
      <c r="E30" t="s">
        <v>318</v>
      </c>
    </row>
    <row r="32" spans="1:6" ht="12.75">
      <c r="A32" t="s">
        <v>88</v>
      </c>
      <c r="E32" t="s">
        <v>319</v>
      </c>
      <c r="F32" s="71"/>
    </row>
  </sheetData>
  <mergeCells count="27"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2:F2"/>
    <mergeCell ref="E4:F4"/>
    <mergeCell ref="A4:C5"/>
    <mergeCell ref="D4:D5"/>
    <mergeCell ref="A19:C19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4:C14"/>
    <mergeCell ref="A15:C15"/>
    <mergeCell ref="A16:C16"/>
    <mergeCell ref="A17:C17"/>
  </mergeCells>
  <printOptions/>
  <pageMargins left="0.82" right="0.32" top="0.45" bottom="0.54" header="0.3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7"/>
  <sheetViews>
    <sheetView workbookViewId="0" topLeftCell="A22">
      <selection activeCell="G15" sqref="G15"/>
    </sheetView>
  </sheetViews>
  <sheetFormatPr defaultColWidth="9.00390625" defaultRowHeight="12.75"/>
  <cols>
    <col min="1" max="1" width="29.625" style="0" customWidth="1"/>
    <col min="2" max="2" width="9.25390625" style="0" customWidth="1"/>
    <col min="3" max="3" width="9.00390625" style="0" customWidth="1"/>
    <col min="4" max="4" width="8.75390625" style="0" customWidth="1"/>
    <col min="5" max="5" width="9.625" style="0" customWidth="1"/>
    <col min="6" max="6" width="12.00390625" style="0" customWidth="1"/>
    <col min="7" max="7" width="13.00390625" style="0" customWidth="1"/>
  </cols>
  <sheetData>
    <row r="2" spans="1:7" ht="27" customHeight="1">
      <c r="A2" s="293" t="s">
        <v>335</v>
      </c>
      <c r="B2" s="293"/>
      <c r="C2" s="293"/>
      <c r="D2" s="293"/>
      <c r="E2" s="293"/>
      <c r="F2" s="293"/>
      <c r="G2" s="294"/>
    </row>
    <row r="3" spans="1:7" ht="24" customHeight="1">
      <c r="A3" s="295"/>
      <c r="B3" s="295"/>
      <c r="C3" s="295"/>
      <c r="D3" s="295"/>
      <c r="E3" s="295"/>
      <c r="F3" s="295"/>
      <c r="G3" s="263"/>
    </row>
    <row r="4" spans="1:7" ht="21.75" customHeight="1">
      <c r="A4" s="296" t="s">
        <v>375</v>
      </c>
      <c r="B4" s="296"/>
      <c r="C4" s="296"/>
      <c r="D4" s="296"/>
      <c r="E4" s="296"/>
      <c r="F4" s="296"/>
      <c r="G4" s="263"/>
    </row>
    <row r="5" spans="1:7" ht="14.25">
      <c r="A5" s="297" t="s">
        <v>294</v>
      </c>
      <c r="B5" s="296"/>
      <c r="C5" s="296"/>
      <c r="D5" s="296"/>
      <c r="E5" s="296"/>
      <c r="F5" s="296"/>
      <c r="G5" s="263"/>
    </row>
    <row r="6" spans="1:7" ht="9.75" customHeight="1">
      <c r="A6" s="298" t="s">
        <v>108</v>
      </c>
      <c r="B6" s="298"/>
      <c r="C6" s="298"/>
      <c r="D6" s="298"/>
      <c r="E6" s="298"/>
      <c r="F6" s="298"/>
      <c r="G6" s="263"/>
    </row>
    <row r="7" ht="9" customHeight="1"/>
    <row r="8" spans="1:7" ht="23.25" customHeight="1">
      <c r="A8" s="299" t="s">
        <v>107</v>
      </c>
      <c r="B8" s="299"/>
      <c r="C8" s="299"/>
      <c r="D8" s="299"/>
      <c r="E8" s="299"/>
      <c r="F8" s="299"/>
      <c r="G8" s="289"/>
    </row>
    <row r="9" spans="1:7" ht="19.5" customHeight="1">
      <c r="A9" s="305"/>
      <c r="B9" s="300" t="s">
        <v>336</v>
      </c>
      <c r="C9" s="301"/>
      <c r="D9" s="300" t="s">
        <v>337</v>
      </c>
      <c r="E9" s="301"/>
      <c r="F9" s="300" t="s">
        <v>109</v>
      </c>
      <c r="G9" s="304"/>
    </row>
    <row r="10" spans="1:7" ht="38.25" customHeight="1">
      <c r="A10" s="306"/>
      <c r="B10" s="33" t="s">
        <v>89</v>
      </c>
      <c r="C10" s="33" t="s">
        <v>90</v>
      </c>
      <c r="D10" s="33" t="s">
        <v>89</v>
      </c>
      <c r="E10" s="33" t="s">
        <v>90</v>
      </c>
      <c r="F10" s="33" t="s">
        <v>89</v>
      </c>
      <c r="G10" s="33" t="s">
        <v>90</v>
      </c>
    </row>
    <row r="11" spans="1:7" ht="18" customHeight="1">
      <c r="A11" s="7" t="s">
        <v>91</v>
      </c>
      <c r="B11" s="37">
        <v>2</v>
      </c>
      <c r="C11" s="37">
        <v>49</v>
      </c>
      <c r="D11" s="37">
        <v>2</v>
      </c>
      <c r="E11" s="37">
        <v>50</v>
      </c>
      <c r="F11" s="30" t="s">
        <v>110</v>
      </c>
      <c r="G11" s="30" t="s">
        <v>110</v>
      </c>
    </row>
    <row r="12" spans="1:7" ht="18" customHeight="1">
      <c r="A12" s="7" t="s">
        <v>92</v>
      </c>
      <c r="B12" s="37">
        <v>2</v>
      </c>
      <c r="C12" s="37">
        <v>54</v>
      </c>
      <c r="D12" s="37">
        <v>2</v>
      </c>
      <c r="E12" s="37">
        <v>49</v>
      </c>
      <c r="F12" s="30" t="s">
        <v>110</v>
      </c>
      <c r="G12" s="30" t="s">
        <v>110</v>
      </c>
    </row>
    <row r="13" spans="1:7" ht="18" customHeight="1">
      <c r="A13" s="7" t="s">
        <v>93</v>
      </c>
      <c r="B13" s="37">
        <v>2</v>
      </c>
      <c r="C13" s="37">
        <v>43</v>
      </c>
      <c r="D13" s="37">
        <v>2</v>
      </c>
      <c r="E13" s="37">
        <v>54</v>
      </c>
      <c r="F13" s="30" t="s">
        <v>110</v>
      </c>
      <c r="G13" s="30" t="s">
        <v>110</v>
      </c>
    </row>
    <row r="14" spans="1:7" ht="18" customHeight="1" thickBot="1">
      <c r="A14" s="34" t="s">
        <v>94</v>
      </c>
      <c r="B14" s="38">
        <v>2</v>
      </c>
      <c r="C14" s="38">
        <v>38</v>
      </c>
      <c r="D14" s="38">
        <v>2</v>
      </c>
      <c r="E14" s="38">
        <v>43</v>
      </c>
      <c r="F14" s="40" t="s">
        <v>110</v>
      </c>
      <c r="G14" s="40" t="s">
        <v>110</v>
      </c>
    </row>
    <row r="15" spans="1:7" ht="25.5" customHeight="1" thickTop="1">
      <c r="A15" s="35" t="s">
        <v>95</v>
      </c>
      <c r="B15" s="122">
        <f>SUM(B11:B14)</f>
        <v>8</v>
      </c>
      <c r="C15" s="122">
        <f>SUM(C11:C14)</f>
        <v>184</v>
      </c>
      <c r="D15" s="122">
        <f>SUM(D11:D14)</f>
        <v>8</v>
      </c>
      <c r="E15" s="122">
        <f>SUM(E11:E14)</f>
        <v>196</v>
      </c>
      <c r="F15" s="156">
        <f>(B15*2+D15)/3</f>
        <v>8</v>
      </c>
      <c r="G15" s="156">
        <f>(C15*2+E15)/3</f>
        <v>188</v>
      </c>
    </row>
    <row r="16" spans="1:7" ht="18" customHeight="1">
      <c r="A16" s="7" t="s">
        <v>96</v>
      </c>
      <c r="B16" s="37">
        <v>2</v>
      </c>
      <c r="C16" s="37">
        <v>37</v>
      </c>
      <c r="D16" s="37">
        <v>2</v>
      </c>
      <c r="E16" s="37">
        <v>38</v>
      </c>
      <c r="F16" s="156" t="s">
        <v>110</v>
      </c>
      <c r="G16" s="156" t="s">
        <v>110</v>
      </c>
    </row>
    <row r="17" spans="1:7" ht="18" customHeight="1">
      <c r="A17" s="7" t="s">
        <v>97</v>
      </c>
      <c r="B17" s="37">
        <v>2</v>
      </c>
      <c r="C17" s="37">
        <v>44</v>
      </c>
      <c r="D17" s="37">
        <v>2</v>
      </c>
      <c r="E17" s="37">
        <v>37</v>
      </c>
      <c r="F17" s="30" t="s">
        <v>110</v>
      </c>
      <c r="G17" s="30" t="s">
        <v>110</v>
      </c>
    </row>
    <row r="18" spans="1:7" ht="18" customHeight="1">
      <c r="A18" s="7" t="s">
        <v>98</v>
      </c>
      <c r="B18" s="37">
        <v>2</v>
      </c>
      <c r="C18" s="37">
        <v>44</v>
      </c>
      <c r="D18" s="37">
        <v>2</v>
      </c>
      <c r="E18" s="37">
        <v>44</v>
      </c>
      <c r="F18" s="30" t="s">
        <v>110</v>
      </c>
      <c r="G18" s="30" t="s">
        <v>110</v>
      </c>
    </row>
    <row r="19" spans="1:7" ht="18" customHeight="1">
      <c r="A19" s="7" t="s">
        <v>99</v>
      </c>
      <c r="B19" s="37">
        <v>3</v>
      </c>
      <c r="C19" s="37">
        <v>54</v>
      </c>
      <c r="D19" s="37">
        <v>2</v>
      </c>
      <c r="E19" s="37">
        <v>44</v>
      </c>
      <c r="F19" s="30" t="s">
        <v>110</v>
      </c>
      <c r="G19" s="30" t="s">
        <v>110</v>
      </c>
    </row>
    <row r="20" spans="1:7" ht="18" customHeight="1" thickBot="1">
      <c r="A20" s="10" t="s">
        <v>100</v>
      </c>
      <c r="B20" s="38">
        <v>2</v>
      </c>
      <c r="C20" s="38">
        <v>46</v>
      </c>
      <c r="D20" s="38">
        <v>3</v>
      </c>
      <c r="E20" s="38">
        <v>54</v>
      </c>
      <c r="F20" s="40" t="s">
        <v>110</v>
      </c>
      <c r="G20" s="40" t="s">
        <v>110</v>
      </c>
    </row>
    <row r="21" spans="1:7" ht="26.25" customHeight="1" thickTop="1">
      <c r="A21" s="35" t="s">
        <v>101</v>
      </c>
      <c r="B21" s="122">
        <f>SUM(B16:B20)</f>
        <v>11</v>
      </c>
      <c r="C21" s="122">
        <f>SUM(C16:C20)</f>
        <v>225</v>
      </c>
      <c r="D21" s="122">
        <f>SUM(D16:D20)</f>
        <v>11</v>
      </c>
      <c r="E21" s="122">
        <f>SUM(E16:E20)</f>
        <v>217</v>
      </c>
      <c r="F21" s="156">
        <f>(B21*2+D21)/3</f>
        <v>11</v>
      </c>
      <c r="G21" s="156">
        <f>(C21*2+E21)/3</f>
        <v>222.33333333333334</v>
      </c>
    </row>
    <row r="22" spans="1:7" ht="18" customHeight="1">
      <c r="A22" s="7" t="s">
        <v>102</v>
      </c>
      <c r="B22" s="37">
        <v>1</v>
      </c>
      <c r="C22" s="37">
        <v>26</v>
      </c>
      <c r="D22" s="37">
        <v>1</v>
      </c>
      <c r="E22" s="37">
        <v>25</v>
      </c>
      <c r="F22" s="30" t="s">
        <v>110</v>
      </c>
      <c r="G22" s="30" t="s">
        <v>110</v>
      </c>
    </row>
    <row r="23" spans="1:7" ht="18" customHeight="1" thickBot="1">
      <c r="A23" s="10" t="s">
        <v>103</v>
      </c>
      <c r="B23" s="38">
        <v>1</v>
      </c>
      <c r="C23" s="38">
        <v>17</v>
      </c>
      <c r="D23" s="38">
        <v>1</v>
      </c>
      <c r="E23" s="38">
        <v>26</v>
      </c>
      <c r="F23" s="40" t="s">
        <v>110</v>
      </c>
      <c r="G23" s="40" t="s">
        <v>110</v>
      </c>
    </row>
    <row r="24" spans="1:7" ht="27" customHeight="1" thickTop="1">
      <c r="A24" s="35" t="s">
        <v>104</v>
      </c>
      <c r="B24" s="122">
        <f>SUM(B22:B23)</f>
        <v>2</v>
      </c>
      <c r="C24" s="122">
        <f>SUM(C22:C23)</f>
        <v>43</v>
      </c>
      <c r="D24" s="122">
        <f>SUM(D22:D23)</f>
        <v>2</v>
      </c>
      <c r="E24" s="122">
        <f>SUM(E22:E23)</f>
        <v>51</v>
      </c>
      <c r="F24" s="27">
        <f>(B24*2+D24)/3</f>
        <v>2</v>
      </c>
      <c r="G24" s="159">
        <f>(C24*2+E24)/3</f>
        <v>45.666666666666664</v>
      </c>
    </row>
    <row r="25" spans="1:7" ht="26.25" customHeight="1">
      <c r="A25" s="41" t="s">
        <v>105</v>
      </c>
      <c r="B25" s="42">
        <f aca="true" t="shared" si="0" ref="B25:G25">B24+B21+B15</f>
        <v>21</v>
      </c>
      <c r="C25" s="42">
        <f t="shared" si="0"/>
        <v>452</v>
      </c>
      <c r="D25" s="42">
        <f t="shared" si="0"/>
        <v>21</v>
      </c>
      <c r="E25" s="42">
        <f t="shared" si="0"/>
        <v>464</v>
      </c>
      <c r="F25" s="53">
        <f t="shared" si="0"/>
        <v>21</v>
      </c>
      <c r="G25" s="53">
        <f t="shared" si="0"/>
        <v>456</v>
      </c>
    </row>
    <row r="26" spans="1:7" ht="23.25" customHeight="1">
      <c r="A26" s="36" t="s">
        <v>246</v>
      </c>
      <c r="B26" s="125">
        <v>1</v>
      </c>
      <c r="C26" s="125">
        <v>25</v>
      </c>
      <c r="D26" s="125">
        <v>1</v>
      </c>
      <c r="E26" s="125">
        <v>25</v>
      </c>
      <c r="F26" s="27">
        <f>(B26*2+D26)/3</f>
        <v>1</v>
      </c>
      <c r="G26" s="27">
        <f>(C26*2+E26)/3</f>
        <v>25</v>
      </c>
    </row>
    <row r="28" spans="1:6" ht="12.75">
      <c r="A28" s="302" t="s">
        <v>106</v>
      </c>
      <c r="B28" s="302"/>
      <c r="C28" s="302"/>
      <c r="D28" s="302"/>
      <c r="E28" s="302"/>
      <c r="F28" s="302"/>
    </row>
    <row r="29" spans="1:6" ht="15">
      <c r="A29" s="3"/>
      <c r="B29" s="3"/>
      <c r="C29" s="3"/>
      <c r="D29" s="3"/>
      <c r="E29" s="3"/>
      <c r="F29" s="3"/>
    </row>
    <row r="30" spans="1:6" ht="12.75">
      <c r="A30" t="s">
        <v>111</v>
      </c>
      <c r="E30" s="65">
        <v>2744.52</v>
      </c>
      <c r="F30" t="s">
        <v>247</v>
      </c>
    </row>
    <row r="31" ht="8.25" customHeight="1"/>
    <row r="32" spans="1:4" ht="12.75">
      <c r="A32" t="s">
        <v>113</v>
      </c>
      <c r="C32" s="65">
        <v>2317.5</v>
      </c>
      <c r="D32" t="s">
        <v>112</v>
      </c>
    </row>
    <row r="33" ht="9" customHeight="1"/>
    <row r="34" spans="1:5" ht="12.75">
      <c r="A34" t="s">
        <v>114</v>
      </c>
      <c r="B34" s="64" t="s">
        <v>171</v>
      </c>
      <c r="C34" t="s">
        <v>115</v>
      </c>
      <c r="E34" s="64" t="s">
        <v>170</v>
      </c>
    </row>
    <row r="35" ht="9.75" customHeight="1"/>
    <row r="36" spans="1:6" ht="12.75">
      <c r="A36" t="s">
        <v>116</v>
      </c>
      <c r="C36" s="64" t="s">
        <v>248</v>
      </c>
      <c r="D36" t="s">
        <v>117</v>
      </c>
      <c r="F36" s="64" t="s">
        <v>170</v>
      </c>
    </row>
    <row r="37" ht="9.75" customHeight="1"/>
    <row r="38" spans="1:6" ht="12.75">
      <c r="A38" t="s">
        <v>118</v>
      </c>
      <c r="C38" s="4"/>
      <c r="D38" s="303" t="s">
        <v>295</v>
      </c>
      <c r="E38" s="303"/>
      <c r="F38" s="4"/>
    </row>
    <row r="39" spans="3:6" ht="12.75">
      <c r="C39" s="4"/>
      <c r="D39" s="4"/>
      <c r="E39" s="4"/>
      <c r="F39" s="4"/>
    </row>
    <row r="40" spans="1:6" ht="19.5" customHeight="1">
      <c r="A40" s="2" t="s">
        <v>0</v>
      </c>
      <c r="B40" s="2"/>
      <c r="C40" s="2"/>
      <c r="D40" s="2"/>
      <c r="E40" s="2"/>
      <c r="F40" s="2"/>
    </row>
    <row r="41" spans="1:6" ht="12.75">
      <c r="A41" s="2" t="s">
        <v>1</v>
      </c>
      <c r="B41" s="2"/>
      <c r="C41" s="2"/>
      <c r="D41" s="2"/>
      <c r="E41" s="2"/>
      <c r="F41" s="2"/>
    </row>
    <row r="44" ht="12.75">
      <c r="F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</sheetData>
  <mergeCells count="12">
    <mergeCell ref="A28:F28"/>
    <mergeCell ref="D38:E38"/>
    <mergeCell ref="F9:G9"/>
    <mergeCell ref="A9:A10"/>
    <mergeCell ref="A6:G6"/>
    <mergeCell ref="A8:G8"/>
    <mergeCell ref="B9:C9"/>
    <mergeCell ref="D9:E9"/>
    <mergeCell ref="A2:G2"/>
    <mergeCell ref="A3:G3"/>
    <mergeCell ref="A4:G4"/>
    <mergeCell ref="A5:G5"/>
  </mergeCells>
  <printOptions/>
  <pageMargins left="0.75" right="0.3" top="1" bottom="0.6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5">
      <selection activeCell="F42" sqref="F42"/>
    </sheetView>
  </sheetViews>
  <sheetFormatPr defaultColWidth="9.00390625" defaultRowHeight="12.75"/>
  <cols>
    <col min="1" max="1" width="34.25390625" style="0" customWidth="1"/>
    <col min="2" max="2" width="8.625" style="0" customWidth="1"/>
    <col min="3" max="3" width="7.75390625" style="0" customWidth="1"/>
    <col min="4" max="4" width="9.25390625" style="0" customWidth="1"/>
    <col min="5" max="5" width="11.25390625" style="0" customWidth="1"/>
    <col min="6" max="6" width="14.25390625" style="0" customWidth="1"/>
  </cols>
  <sheetData>
    <row r="1" spans="1:6" ht="15" customHeight="1">
      <c r="A1" s="310" t="s">
        <v>338</v>
      </c>
      <c r="B1" s="311"/>
      <c r="C1" s="311"/>
      <c r="D1" s="311"/>
      <c r="E1" s="311"/>
      <c r="F1" s="311"/>
    </row>
    <row r="2" spans="1:5" ht="9" customHeight="1">
      <c r="A2" s="12"/>
      <c r="B2" s="12"/>
      <c r="C2" s="12"/>
      <c r="D2" s="12"/>
      <c r="E2" s="12"/>
    </row>
    <row r="3" spans="1:5" ht="12.75">
      <c r="A3" s="12" t="s">
        <v>151</v>
      </c>
      <c r="B3" s="12"/>
      <c r="C3" s="12"/>
      <c r="D3" s="12"/>
      <c r="E3" s="12"/>
    </row>
    <row r="4" ht="12.75">
      <c r="F4" s="111" t="s">
        <v>2</v>
      </c>
    </row>
    <row r="5" spans="1:6" ht="18" customHeight="1">
      <c r="A5" s="312" t="s">
        <v>123</v>
      </c>
      <c r="B5" s="307" t="s">
        <v>119</v>
      </c>
      <c r="C5" s="308"/>
      <c r="D5" s="308"/>
      <c r="E5" s="308"/>
      <c r="F5" s="309"/>
    </row>
    <row r="6" spans="1:6" ht="19.5" customHeight="1">
      <c r="A6" s="313"/>
      <c r="B6" s="315" t="s">
        <v>120</v>
      </c>
      <c r="C6" s="316"/>
      <c r="D6" s="317"/>
      <c r="E6" s="315" t="s">
        <v>122</v>
      </c>
      <c r="F6" s="318"/>
    </row>
    <row r="7" spans="1:6" ht="58.5" customHeight="1">
      <c r="A7" s="314"/>
      <c r="B7" s="110" t="s">
        <v>121</v>
      </c>
      <c r="C7" s="110" t="s">
        <v>6</v>
      </c>
      <c r="D7" s="110" t="s">
        <v>109</v>
      </c>
      <c r="E7" s="39" t="s">
        <v>4</v>
      </c>
      <c r="F7" s="39" t="s">
        <v>5</v>
      </c>
    </row>
    <row r="8" spans="1:6" ht="28.5" customHeight="1">
      <c r="A8" s="66" t="s">
        <v>133</v>
      </c>
      <c r="B8" s="9"/>
      <c r="C8" s="9"/>
      <c r="D8" s="9"/>
      <c r="E8" s="8"/>
      <c r="F8" s="8"/>
    </row>
    <row r="9" spans="1:6" ht="17.25" customHeight="1">
      <c r="A9" s="67" t="s">
        <v>124</v>
      </c>
      <c r="B9" s="54">
        <v>1</v>
      </c>
      <c r="C9" s="54">
        <v>1</v>
      </c>
      <c r="D9" s="54">
        <f>(B9*2+C9)/3</f>
        <v>1</v>
      </c>
      <c r="E9" s="128">
        <v>18397</v>
      </c>
      <c r="F9" s="126">
        <f>E9*D9*1.65</f>
        <v>30355.05</v>
      </c>
    </row>
    <row r="10" spans="1:6" ht="16.5" customHeight="1">
      <c r="A10" s="67" t="s">
        <v>125</v>
      </c>
      <c r="B10" s="54">
        <v>3.25</v>
      </c>
      <c r="C10" s="54">
        <v>3.25</v>
      </c>
      <c r="D10" s="54">
        <f aca="true" t="shared" si="0" ref="D10:D21">(B10*2+C10)/3</f>
        <v>3.25</v>
      </c>
      <c r="E10" s="128">
        <v>12878</v>
      </c>
      <c r="F10" s="126">
        <f aca="true" t="shared" si="1" ref="F10:F21">E10*D10*1.65</f>
        <v>69058.275</v>
      </c>
    </row>
    <row r="11" spans="1:6" ht="16.5" customHeight="1">
      <c r="A11" s="67" t="s">
        <v>126</v>
      </c>
      <c r="B11" s="54">
        <v>1</v>
      </c>
      <c r="C11" s="54">
        <v>1</v>
      </c>
      <c r="D11" s="54">
        <v>1</v>
      </c>
      <c r="E11" s="128">
        <v>5671</v>
      </c>
      <c r="F11" s="126">
        <f t="shared" si="1"/>
        <v>9357.15</v>
      </c>
    </row>
    <row r="12" spans="1:6" ht="16.5" customHeight="1">
      <c r="A12" s="67" t="s">
        <v>127</v>
      </c>
      <c r="B12" s="54">
        <v>1</v>
      </c>
      <c r="C12" s="54">
        <v>1</v>
      </c>
      <c r="D12" s="54">
        <f t="shared" si="0"/>
        <v>1</v>
      </c>
      <c r="E12" s="128">
        <v>12878</v>
      </c>
      <c r="F12" s="126">
        <f t="shared" si="1"/>
        <v>21248.699999999997</v>
      </c>
    </row>
    <row r="13" spans="1:6" ht="16.5" customHeight="1">
      <c r="A13" s="67" t="s">
        <v>128</v>
      </c>
      <c r="B13" s="54">
        <v>43.69</v>
      </c>
      <c r="C13" s="133">
        <f>B13/титул!B25*титул!D25</f>
        <v>43.69</v>
      </c>
      <c r="D13" s="134">
        <v>43.69</v>
      </c>
      <c r="E13" s="128">
        <v>6922</v>
      </c>
      <c r="F13" s="166">
        <f>E13*D13*1.65</f>
        <v>498996.59699999995</v>
      </c>
    </row>
    <row r="14" spans="1:6" ht="16.5" customHeight="1">
      <c r="A14" s="67" t="s">
        <v>129</v>
      </c>
      <c r="B14" s="54">
        <v>1</v>
      </c>
      <c r="C14" s="54">
        <v>1</v>
      </c>
      <c r="D14" s="54">
        <f t="shared" si="0"/>
        <v>1</v>
      </c>
      <c r="E14" s="128">
        <v>7032</v>
      </c>
      <c r="F14" s="126">
        <f t="shared" si="1"/>
        <v>11602.8</v>
      </c>
    </row>
    <row r="15" spans="1:6" ht="16.5" customHeight="1">
      <c r="A15" s="67" t="s">
        <v>297</v>
      </c>
      <c r="B15" s="54">
        <v>0.5</v>
      </c>
      <c r="C15" s="54">
        <v>0.5</v>
      </c>
      <c r="D15" s="54">
        <f t="shared" si="0"/>
        <v>0.5</v>
      </c>
      <c r="E15" s="128">
        <v>6805</v>
      </c>
      <c r="F15" s="126">
        <f t="shared" si="1"/>
        <v>5614.125</v>
      </c>
    </row>
    <row r="16" spans="1:6" ht="16.5" customHeight="1">
      <c r="A16" s="67" t="s">
        <v>296</v>
      </c>
      <c r="B16" s="54">
        <v>0.75</v>
      </c>
      <c r="C16" s="54">
        <v>0.75</v>
      </c>
      <c r="D16" s="54">
        <f t="shared" si="0"/>
        <v>0.75</v>
      </c>
      <c r="E16" s="128">
        <v>7146</v>
      </c>
      <c r="F16" s="126">
        <f t="shared" si="1"/>
        <v>8843.175</v>
      </c>
    </row>
    <row r="17" spans="1:6" ht="16.5" customHeight="1">
      <c r="A17" s="67" t="s">
        <v>242</v>
      </c>
      <c r="B17" s="54"/>
      <c r="C17" s="54"/>
      <c r="D17" s="54">
        <f t="shared" si="0"/>
        <v>0</v>
      </c>
      <c r="E17" s="128"/>
      <c r="F17" s="126">
        <f t="shared" si="1"/>
        <v>0</v>
      </c>
    </row>
    <row r="18" spans="1:6" ht="16.5" customHeight="1">
      <c r="A18" s="67" t="s">
        <v>130</v>
      </c>
      <c r="B18" s="54"/>
      <c r="C18" s="54"/>
      <c r="D18" s="54">
        <f t="shared" si="0"/>
        <v>0</v>
      </c>
      <c r="E18" s="128"/>
      <c r="F18" s="126">
        <f t="shared" si="1"/>
        <v>0</v>
      </c>
    </row>
    <row r="19" spans="1:6" ht="16.5" customHeight="1">
      <c r="A19" s="67" t="s">
        <v>131</v>
      </c>
      <c r="B19" s="54"/>
      <c r="C19" s="54"/>
      <c r="D19" s="54">
        <f t="shared" si="0"/>
        <v>0</v>
      </c>
      <c r="E19" s="128"/>
      <c r="F19" s="126">
        <f t="shared" si="1"/>
        <v>0</v>
      </c>
    </row>
    <row r="20" spans="1:6" ht="16.5" customHeight="1">
      <c r="A20" s="67" t="s">
        <v>249</v>
      </c>
      <c r="B20" s="54"/>
      <c r="C20" s="54"/>
      <c r="D20" s="54">
        <f t="shared" si="0"/>
        <v>0</v>
      </c>
      <c r="E20" s="128"/>
      <c r="F20" s="126">
        <f t="shared" si="1"/>
        <v>0</v>
      </c>
    </row>
    <row r="21" spans="1:6" ht="14.25" customHeight="1" thickBot="1">
      <c r="A21" s="118" t="s">
        <v>173</v>
      </c>
      <c r="B21" s="56">
        <v>0</v>
      </c>
      <c r="C21" s="56">
        <v>0</v>
      </c>
      <c r="D21" s="56">
        <f t="shared" si="0"/>
        <v>0</v>
      </c>
      <c r="E21" s="129">
        <v>0</v>
      </c>
      <c r="F21" s="127">
        <f t="shared" si="1"/>
        <v>0</v>
      </c>
    </row>
    <row r="22" spans="1:6" ht="22.5" customHeight="1" thickTop="1">
      <c r="A22" s="68" t="s">
        <v>137</v>
      </c>
      <c r="B22" s="44">
        <f>SUM(B9:B21)</f>
        <v>52.19</v>
      </c>
      <c r="C22" s="123">
        <f>SUM(C9:C21)</f>
        <v>52.19</v>
      </c>
      <c r="D22" s="123">
        <f>SUM(D9:D21)</f>
        <v>52.19</v>
      </c>
      <c r="E22" s="6" t="s">
        <v>110</v>
      </c>
      <c r="F22" s="119">
        <f>SUM(F9:F21)</f>
        <v>655075.872</v>
      </c>
    </row>
    <row r="23" spans="1:6" ht="22.5" customHeight="1">
      <c r="A23" s="69" t="s">
        <v>138</v>
      </c>
      <c r="B23" s="6" t="s">
        <v>110</v>
      </c>
      <c r="C23" s="1" t="s">
        <v>110</v>
      </c>
      <c r="D23" s="1" t="s">
        <v>110</v>
      </c>
      <c r="E23" s="6" t="s">
        <v>110</v>
      </c>
      <c r="F23" s="120">
        <f>F22*12</f>
        <v>7860910.464</v>
      </c>
    </row>
    <row r="24" spans="1:6" ht="27" customHeight="1">
      <c r="A24" s="66" t="s">
        <v>134</v>
      </c>
      <c r="B24" s="1"/>
      <c r="C24" s="1"/>
      <c r="D24" s="1"/>
      <c r="E24" s="1"/>
      <c r="F24" s="8"/>
    </row>
    <row r="25" spans="1:6" ht="13.5" customHeight="1">
      <c r="A25" s="67" t="s">
        <v>250</v>
      </c>
      <c r="B25" s="54">
        <v>0</v>
      </c>
      <c r="C25" s="54">
        <v>0</v>
      </c>
      <c r="D25" s="54">
        <f aca="true" t="shared" si="2" ref="D25:D35">(B25*2+C25)/3</f>
        <v>0</v>
      </c>
      <c r="E25" s="128">
        <v>0</v>
      </c>
      <c r="F25" s="126">
        <f aca="true" t="shared" si="3" ref="F25:F35">E25*D25*1.65</f>
        <v>0</v>
      </c>
    </row>
    <row r="26" spans="1:6" ht="13.5" customHeight="1">
      <c r="A26" s="67" t="s">
        <v>377</v>
      </c>
      <c r="B26" s="54">
        <v>1</v>
      </c>
      <c r="C26" s="54">
        <v>1</v>
      </c>
      <c r="D26" s="54">
        <f t="shared" si="2"/>
        <v>1</v>
      </c>
      <c r="E26" s="128">
        <v>5444</v>
      </c>
      <c r="F26" s="126">
        <f t="shared" si="3"/>
        <v>8982.6</v>
      </c>
    </row>
    <row r="27" spans="1:6" ht="14.25" customHeight="1">
      <c r="A27" s="67" t="s">
        <v>243</v>
      </c>
      <c r="B27" s="54">
        <v>1</v>
      </c>
      <c r="C27" s="54">
        <v>1</v>
      </c>
      <c r="D27" s="54">
        <f t="shared" si="2"/>
        <v>1</v>
      </c>
      <c r="E27" s="128">
        <v>3969</v>
      </c>
      <c r="F27" s="126">
        <f t="shared" si="3"/>
        <v>6548.849999999999</v>
      </c>
    </row>
    <row r="28" spans="1:6" ht="13.5" customHeight="1">
      <c r="A28" s="67" t="s">
        <v>298</v>
      </c>
      <c r="B28" s="54"/>
      <c r="C28" s="54"/>
      <c r="D28" s="54"/>
      <c r="E28" s="128"/>
      <c r="F28" s="126">
        <f t="shared" si="3"/>
        <v>0</v>
      </c>
    </row>
    <row r="29" spans="1:6" ht="14.25" customHeight="1">
      <c r="A29" s="67" t="s">
        <v>299</v>
      </c>
      <c r="B29" s="54">
        <v>0.5</v>
      </c>
      <c r="C29" s="54">
        <v>0.5</v>
      </c>
      <c r="D29" s="54">
        <f t="shared" si="2"/>
        <v>0.5</v>
      </c>
      <c r="E29" s="128">
        <v>5444</v>
      </c>
      <c r="F29" s="126">
        <f t="shared" si="3"/>
        <v>4491.3</v>
      </c>
    </row>
    <row r="30" spans="1:6" ht="14.25" customHeight="1">
      <c r="A30" s="67" t="s">
        <v>300</v>
      </c>
      <c r="B30" s="54">
        <v>0.5</v>
      </c>
      <c r="C30" s="54">
        <v>0.5</v>
      </c>
      <c r="D30" s="54">
        <f t="shared" si="2"/>
        <v>0.5</v>
      </c>
      <c r="E30" s="128">
        <v>6805</v>
      </c>
      <c r="F30" s="126">
        <f t="shared" si="3"/>
        <v>5614.125</v>
      </c>
    </row>
    <row r="31" spans="1:6" ht="15" customHeight="1">
      <c r="A31" s="67" t="s">
        <v>244</v>
      </c>
      <c r="B31" s="54">
        <v>3</v>
      </c>
      <c r="C31" s="54">
        <v>3</v>
      </c>
      <c r="D31" s="54">
        <f t="shared" si="2"/>
        <v>3</v>
      </c>
      <c r="E31" s="128">
        <v>3175</v>
      </c>
      <c r="F31" s="126">
        <f>E31*D31*1.65+2878.49</f>
        <v>18594.739999999998</v>
      </c>
    </row>
    <row r="32" spans="1:6" ht="16.5" customHeight="1">
      <c r="A32" s="67" t="s">
        <v>135</v>
      </c>
      <c r="B32" s="54">
        <v>1</v>
      </c>
      <c r="C32" s="54">
        <v>1</v>
      </c>
      <c r="D32" s="54">
        <f t="shared" si="2"/>
        <v>1</v>
      </c>
      <c r="E32" s="128">
        <v>3175</v>
      </c>
      <c r="F32" s="126">
        <f t="shared" si="3"/>
        <v>5238.75</v>
      </c>
    </row>
    <row r="33" spans="1:6" ht="16.5" customHeight="1">
      <c r="A33" s="67" t="s">
        <v>136</v>
      </c>
      <c r="B33" s="54">
        <v>8</v>
      </c>
      <c r="C33" s="54">
        <v>8</v>
      </c>
      <c r="D33" s="54">
        <f t="shared" si="2"/>
        <v>8</v>
      </c>
      <c r="E33" s="128">
        <v>3175</v>
      </c>
      <c r="F33" s="126">
        <f t="shared" si="3"/>
        <v>41910</v>
      </c>
    </row>
    <row r="34" spans="1:6" ht="13.5" customHeight="1">
      <c r="A34" s="67" t="s">
        <v>251</v>
      </c>
      <c r="B34" s="54"/>
      <c r="C34" s="54"/>
      <c r="D34" s="54">
        <f t="shared" si="2"/>
        <v>0</v>
      </c>
      <c r="E34" s="128"/>
      <c r="F34" s="126">
        <f t="shared" si="3"/>
        <v>0</v>
      </c>
    </row>
    <row r="35" spans="1:6" ht="16.5" customHeight="1">
      <c r="A35" s="67" t="s">
        <v>245</v>
      </c>
      <c r="B35" s="54">
        <v>2</v>
      </c>
      <c r="C35" s="54">
        <v>2</v>
      </c>
      <c r="D35" s="54">
        <f t="shared" si="2"/>
        <v>2</v>
      </c>
      <c r="E35" s="128">
        <v>3175</v>
      </c>
      <c r="F35" s="126">
        <f t="shared" si="3"/>
        <v>10477.5</v>
      </c>
    </row>
    <row r="36" spans="1:6" ht="16.5" customHeight="1" thickBot="1">
      <c r="A36" s="70" t="s">
        <v>174</v>
      </c>
      <c r="B36" s="56">
        <v>1.5</v>
      </c>
      <c r="C36" s="56">
        <v>1.5</v>
      </c>
      <c r="D36" s="56">
        <f>(B36*2+C36)/3</f>
        <v>1.5</v>
      </c>
      <c r="E36" s="129">
        <v>3629</v>
      </c>
      <c r="F36" s="127">
        <f>E36*D36*1.65</f>
        <v>8981.775</v>
      </c>
    </row>
    <row r="37" spans="1:6" ht="18.75" customHeight="1" thickTop="1">
      <c r="A37" s="68" t="s">
        <v>132</v>
      </c>
      <c r="B37" s="44">
        <f>SUM(B25:B36)</f>
        <v>18.5</v>
      </c>
      <c r="C37" s="44">
        <f>SUM(C25:C36)</f>
        <v>18.5</v>
      </c>
      <c r="D37" s="44">
        <f>SUM(D25:D36)</f>
        <v>18.5</v>
      </c>
      <c r="E37" s="130" t="s">
        <v>110</v>
      </c>
      <c r="F37" s="131">
        <f>SUM(F25:F36)</f>
        <v>110839.63999999998</v>
      </c>
    </row>
    <row r="38" spans="1:6" ht="22.5" customHeight="1">
      <c r="A38" s="43" t="s">
        <v>139</v>
      </c>
      <c r="B38" s="6" t="s">
        <v>110</v>
      </c>
      <c r="C38" s="1" t="s">
        <v>110</v>
      </c>
      <c r="D38" s="1" t="s">
        <v>110</v>
      </c>
      <c r="E38" s="6" t="s">
        <v>110</v>
      </c>
      <c r="F38" s="120">
        <f>F37*12</f>
        <v>1330075.6799999997</v>
      </c>
    </row>
    <row r="39" spans="1:6" ht="20.25" customHeight="1">
      <c r="A39" s="43" t="s">
        <v>140</v>
      </c>
      <c r="B39" s="32">
        <f>B37+B22</f>
        <v>70.69</v>
      </c>
      <c r="C39" s="124">
        <f>C37+C22</f>
        <v>70.69</v>
      </c>
      <c r="D39" s="124">
        <f>D37+D22</f>
        <v>70.69</v>
      </c>
      <c r="E39" s="30" t="s">
        <v>110</v>
      </c>
      <c r="F39" s="121">
        <f>F38+F23</f>
        <v>9190986.144</v>
      </c>
    </row>
    <row r="40" spans="1:6" ht="16.5" customHeight="1">
      <c r="A40" s="13" t="s">
        <v>141</v>
      </c>
      <c r="B40" s="167"/>
      <c r="C40" s="167"/>
      <c r="D40" s="167"/>
      <c r="E40" s="167"/>
      <c r="F40" s="168">
        <f>358051*12</f>
        <v>4296612</v>
      </c>
    </row>
    <row r="41" spans="1:6" ht="15.75" customHeight="1">
      <c r="A41" s="169" t="s">
        <v>378</v>
      </c>
      <c r="B41" s="170"/>
      <c r="C41" s="170"/>
      <c r="D41" s="170"/>
      <c r="E41" s="170"/>
      <c r="F41" s="171">
        <v>70000</v>
      </c>
    </row>
    <row r="42" spans="1:6" ht="21.75" customHeight="1">
      <c r="A42" s="48" t="s">
        <v>157</v>
      </c>
      <c r="B42" s="31"/>
      <c r="C42" s="31"/>
      <c r="D42" s="31"/>
      <c r="E42" s="31"/>
      <c r="F42" s="132">
        <f>F39+F40+F41</f>
        <v>13557598.144</v>
      </c>
    </row>
  </sheetData>
  <mergeCells count="5">
    <mergeCell ref="B5:F5"/>
    <mergeCell ref="A1:F1"/>
    <mergeCell ref="A5:A7"/>
    <mergeCell ref="B6:D6"/>
    <mergeCell ref="E6:F6"/>
  </mergeCells>
  <printOptions/>
  <pageMargins left="0.59" right="0.44" top="0.59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24" sqref="F24:H24"/>
    </sheetView>
  </sheetViews>
  <sheetFormatPr defaultColWidth="9.00390625" defaultRowHeight="12.75"/>
  <cols>
    <col min="1" max="1" width="11.25390625" style="0" customWidth="1"/>
    <col min="2" max="2" width="10.125" style="0" customWidth="1"/>
    <col min="3" max="3" width="10.25390625" style="0" customWidth="1"/>
    <col min="4" max="4" width="10.00390625" style="0" customWidth="1"/>
    <col min="5" max="5" width="14.25390625" style="0" customWidth="1"/>
    <col min="6" max="6" width="6.00390625" style="0" customWidth="1"/>
    <col min="7" max="7" width="10.75390625" style="0" customWidth="1"/>
    <col min="8" max="8" width="11.125" style="0" customWidth="1"/>
  </cols>
  <sheetData>
    <row r="1" ht="12.75">
      <c r="A1" s="12" t="s">
        <v>152</v>
      </c>
    </row>
    <row r="2" ht="10.5" customHeight="1">
      <c r="H2" s="45" t="s">
        <v>2</v>
      </c>
    </row>
    <row r="3" spans="1:8" ht="29.25" customHeight="1">
      <c r="A3" s="300" t="s">
        <v>234</v>
      </c>
      <c r="B3" s="301"/>
      <c r="C3" s="301"/>
      <c r="D3" s="316"/>
      <c r="E3" s="317"/>
      <c r="F3" s="307" t="s">
        <v>153</v>
      </c>
      <c r="G3" s="328"/>
      <c r="H3" s="329"/>
    </row>
    <row r="4" spans="1:8" ht="22.5" customHeight="1">
      <c r="A4" s="360" t="s">
        <v>154</v>
      </c>
      <c r="B4" s="361"/>
      <c r="C4" s="361"/>
      <c r="D4" s="361"/>
      <c r="E4" s="362"/>
      <c r="F4" s="393">
        <v>0</v>
      </c>
      <c r="G4" s="394"/>
      <c r="H4" s="395"/>
    </row>
    <row r="5" spans="1:8" ht="18" customHeight="1">
      <c r="A5" s="360" t="s">
        <v>339</v>
      </c>
      <c r="B5" s="361"/>
      <c r="C5" s="361"/>
      <c r="D5" s="361"/>
      <c r="E5" s="362"/>
      <c r="F5" s="393">
        <f>('211'!E31/156.8*288*1.65)+('211'!E31/156.8*96*0.35*1.65)</f>
        <v>10744.783163265305</v>
      </c>
      <c r="G5" s="394"/>
      <c r="H5" s="395"/>
    </row>
    <row r="6" spans="1:8" ht="18" customHeight="1">
      <c r="A6" s="360" t="s">
        <v>379</v>
      </c>
      <c r="B6" s="361"/>
      <c r="C6" s="361"/>
      <c r="D6" s="361"/>
      <c r="E6" s="362"/>
      <c r="F6" s="363">
        <v>50000</v>
      </c>
      <c r="G6" s="364"/>
      <c r="H6" s="365"/>
    </row>
    <row r="7" spans="1:8" ht="19.5" customHeight="1">
      <c r="A7" s="360" t="s">
        <v>380</v>
      </c>
      <c r="B7" s="361"/>
      <c r="C7" s="361"/>
      <c r="D7" s="361"/>
      <c r="E7" s="362"/>
      <c r="F7" s="363">
        <f>('211'!F26+'211'!F31+'211'!F33+'211'!F36)/29.4*44</f>
        <v>117436.7707482993</v>
      </c>
      <c r="G7" s="364"/>
      <c r="H7" s="365"/>
    </row>
    <row r="8" spans="1:8" ht="18" customHeight="1">
      <c r="A8" s="360" t="s">
        <v>381</v>
      </c>
      <c r="B8" s="361"/>
      <c r="C8" s="361"/>
      <c r="D8" s="361"/>
      <c r="E8" s="362"/>
      <c r="F8" s="363">
        <v>50000</v>
      </c>
      <c r="G8" s="364"/>
      <c r="H8" s="365"/>
    </row>
    <row r="9" spans="1:8" ht="18" customHeight="1">
      <c r="A9" s="360" t="s">
        <v>156</v>
      </c>
      <c r="B9" s="361"/>
      <c r="C9" s="361"/>
      <c r="D9" s="361"/>
      <c r="E9" s="362"/>
      <c r="F9" s="363">
        <v>13300</v>
      </c>
      <c r="G9" s="364"/>
      <c r="H9" s="365"/>
    </row>
    <row r="10" spans="1:8" ht="18" customHeight="1">
      <c r="A10" s="354" t="s">
        <v>155</v>
      </c>
      <c r="B10" s="355"/>
      <c r="C10" s="355"/>
      <c r="D10" s="355"/>
      <c r="E10" s="356"/>
      <c r="F10" s="357">
        <v>357984</v>
      </c>
      <c r="G10" s="358"/>
      <c r="H10" s="359"/>
    </row>
    <row r="11" spans="1:8" ht="18" customHeight="1" thickBot="1">
      <c r="A11" s="360" t="s">
        <v>256</v>
      </c>
      <c r="B11" s="361"/>
      <c r="C11" s="361"/>
      <c r="D11" s="361"/>
      <c r="E11" s="362"/>
      <c r="F11" s="396">
        <v>0</v>
      </c>
      <c r="G11" s="397"/>
      <c r="H11" s="398"/>
    </row>
    <row r="12" spans="1:8" ht="15.75" customHeight="1" thickBot="1" thickTop="1">
      <c r="A12" s="366" t="s">
        <v>158</v>
      </c>
      <c r="B12" s="367"/>
      <c r="C12" s="367"/>
      <c r="D12" s="368"/>
      <c r="E12" s="369"/>
      <c r="F12" s="370">
        <f>SUM(F4:H11)</f>
        <v>599465.5539115646</v>
      </c>
      <c r="G12" s="371"/>
      <c r="H12" s="372"/>
    </row>
    <row r="13" spans="1:8" ht="18.75" customHeight="1" thickBot="1">
      <c r="A13" s="319" t="s">
        <v>235</v>
      </c>
      <c r="B13" s="320"/>
      <c r="C13" s="320"/>
      <c r="D13" s="376"/>
      <c r="E13" s="377"/>
      <c r="F13" s="378">
        <f>F12+'211'!F42</f>
        <v>14157063.697911564</v>
      </c>
      <c r="G13" s="379"/>
      <c r="H13" s="380"/>
    </row>
    <row r="14" spans="1:8" ht="15" customHeight="1" thickBot="1">
      <c r="A14" s="384" t="s">
        <v>175</v>
      </c>
      <c r="B14" s="385"/>
      <c r="C14" s="385"/>
      <c r="D14" s="385"/>
      <c r="E14" s="386"/>
      <c r="F14" s="387">
        <f>F13-F10</f>
        <v>13799079.697911564</v>
      </c>
      <c r="G14" s="388"/>
      <c r="H14" s="389"/>
    </row>
    <row r="15" spans="1:8" ht="15" customHeight="1" thickBot="1">
      <c r="A15" s="381" t="s">
        <v>236</v>
      </c>
      <c r="B15" s="382"/>
      <c r="C15" s="382"/>
      <c r="D15" s="382"/>
      <c r="E15" s="383"/>
      <c r="F15" s="390">
        <v>0</v>
      </c>
      <c r="G15" s="391"/>
      <c r="H15" s="392"/>
    </row>
    <row r="17" spans="1:8" ht="24" customHeight="1">
      <c r="A17" s="310" t="s">
        <v>340</v>
      </c>
      <c r="B17" s="311"/>
      <c r="C17" s="311"/>
      <c r="D17" s="311"/>
      <c r="E17" s="311"/>
      <c r="F17" s="311"/>
      <c r="G17" s="311"/>
      <c r="H17" s="311"/>
    </row>
    <row r="18" spans="3:8" ht="15">
      <c r="C18" s="14"/>
      <c r="D18" s="14"/>
      <c r="E18" s="14"/>
      <c r="F18" s="14"/>
      <c r="G18" s="14"/>
      <c r="H18" s="111" t="s">
        <v>2</v>
      </c>
    </row>
    <row r="19" spans="1:8" ht="16.5" customHeight="1">
      <c r="A19" s="307" t="s">
        <v>7</v>
      </c>
      <c r="B19" s="328"/>
      <c r="C19" s="329"/>
      <c r="D19" s="300" t="s">
        <v>3</v>
      </c>
      <c r="E19" s="301"/>
      <c r="F19" s="301"/>
      <c r="G19" s="301"/>
      <c r="H19" s="316"/>
    </row>
    <row r="20" spans="1:8" ht="33.75" customHeight="1" thickBot="1">
      <c r="A20" s="373"/>
      <c r="B20" s="374"/>
      <c r="C20" s="375"/>
      <c r="D20" s="340" t="s">
        <v>237</v>
      </c>
      <c r="E20" s="341"/>
      <c r="F20" s="412" t="s">
        <v>382</v>
      </c>
      <c r="G20" s="413"/>
      <c r="H20" s="414"/>
    </row>
    <row r="21" spans="1:8" ht="32.25" customHeight="1" thickBot="1">
      <c r="A21" s="319" t="s">
        <v>159</v>
      </c>
      <c r="B21" s="320"/>
      <c r="C21" s="321"/>
      <c r="D21" s="399">
        <f>SUM(D23:E27)</f>
        <v>14157063.697911564</v>
      </c>
      <c r="E21" s="400"/>
      <c r="F21" s="399">
        <f>SUM(F23:G27)</f>
        <v>4260333.2367692925</v>
      </c>
      <c r="G21" s="408"/>
      <c r="H21" s="377"/>
    </row>
    <row r="22" spans="1:8" ht="12" customHeight="1">
      <c r="A22" s="401" t="s">
        <v>149</v>
      </c>
      <c r="B22" s="402"/>
      <c r="C22" s="403"/>
      <c r="D22" s="352"/>
      <c r="E22" s="353"/>
      <c r="F22" s="409"/>
      <c r="G22" s="410"/>
      <c r="H22" s="411"/>
    </row>
    <row r="23" spans="1:8" ht="22.5" customHeight="1">
      <c r="A23" s="342" t="s">
        <v>160</v>
      </c>
      <c r="B23" s="343"/>
      <c r="C23" s="344"/>
      <c r="D23" s="350">
        <f>F13-D25-D26-D27-D24</f>
        <v>13679079.697911564</v>
      </c>
      <c r="E23" s="351"/>
      <c r="F23" s="350">
        <f>D23*0.302</f>
        <v>4131082.0687692924</v>
      </c>
      <c r="G23" s="405"/>
      <c r="H23" s="344"/>
    </row>
    <row r="24" spans="1:8" ht="22.5" customHeight="1">
      <c r="A24" s="335" t="s">
        <v>431</v>
      </c>
      <c r="B24" s="336"/>
      <c r="C24" s="337"/>
      <c r="D24" s="338">
        <f>'211'!F41</f>
        <v>70000</v>
      </c>
      <c r="E24" s="339"/>
      <c r="F24" s="338">
        <f>D24*0.302</f>
        <v>21140</v>
      </c>
      <c r="G24" s="406"/>
      <c r="H24" s="337">
        <v>0</v>
      </c>
    </row>
    <row r="25" spans="1:8" ht="19.5" customHeight="1">
      <c r="A25" s="345" t="s">
        <v>150</v>
      </c>
      <c r="B25" s="346"/>
      <c r="C25" s="347"/>
      <c r="D25" s="348">
        <f>F10</f>
        <v>357984</v>
      </c>
      <c r="E25" s="349"/>
      <c r="F25" s="348">
        <f>D25*0.302</f>
        <v>108111.16799999999</v>
      </c>
      <c r="G25" s="407"/>
      <c r="H25" s="347" t="e">
        <f>#REF!</f>
        <v>#REF!</v>
      </c>
    </row>
    <row r="26" spans="1:8" ht="18.75" customHeight="1">
      <c r="A26" s="342" t="s">
        <v>257</v>
      </c>
      <c r="B26" s="343"/>
      <c r="C26" s="344"/>
      <c r="D26" s="350">
        <f>F11</f>
        <v>0</v>
      </c>
      <c r="E26" s="351"/>
      <c r="F26" s="350">
        <v>0</v>
      </c>
      <c r="G26" s="405"/>
      <c r="H26" s="344"/>
    </row>
    <row r="27" spans="1:8" ht="18" customHeight="1">
      <c r="A27" s="342" t="s">
        <v>383</v>
      </c>
      <c r="B27" s="343"/>
      <c r="C27" s="344"/>
      <c r="D27" s="350">
        <f>F8</f>
        <v>50000</v>
      </c>
      <c r="E27" s="351"/>
      <c r="F27" s="350">
        <v>0</v>
      </c>
      <c r="G27" s="405"/>
      <c r="H27" s="344" t="e">
        <f>#REF!</f>
        <v>#REF!</v>
      </c>
    </row>
    <row r="28" spans="1:3" ht="12.75">
      <c r="A28" s="15"/>
      <c r="B28" s="15"/>
      <c r="C28" s="15"/>
    </row>
    <row r="29" spans="1:8" ht="25.5" customHeight="1">
      <c r="A29" s="310" t="s">
        <v>341</v>
      </c>
      <c r="B29" s="404"/>
      <c r="C29" s="404"/>
      <c r="D29" s="404"/>
      <c r="E29" s="404"/>
      <c r="F29" s="404"/>
      <c r="G29" s="404"/>
      <c r="H29" s="404"/>
    </row>
    <row r="30" ht="15" customHeight="1">
      <c r="H30" s="111" t="s">
        <v>2</v>
      </c>
    </row>
    <row r="31" spans="1:8" ht="24.75" customHeight="1">
      <c r="A31" s="307" t="s">
        <v>238</v>
      </c>
      <c r="B31" s="328"/>
      <c r="C31" s="329"/>
      <c r="D31" s="307" t="s">
        <v>8</v>
      </c>
      <c r="E31" s="416"/>
      <c r="F31" s="417"/>
      <c r="G31" s="307" t="s">
        <v>9</v>
      </c>
      <c r="H31" s="415"/>
    </row>
    <row r="32" spans="1:8" ht="30" customHeight="1">
      <c r="A32" s="330"/>
      <c r="B32" s="331"/>
      <c r="C32" s="332"/>
      <c r="D32" s="418"/>
      <c r="E32" s="419"/>
      <c r="F32" s="420"/>
      <c r="G32" s="135" t="s">
        <v>239</v>
      </c>
      <c r="H32" s="112" t="s">
        <v>240</v>
      </c>
    </row>
    <row r="33" spans="1:8" ht="24.75" customHeight="1">
      <c r="A33" s="325" t="s">
        <v>147</v>
      </c>
      <c r="B33" s="326"/>
      <c r="C33" s="327"/>
      <c r="D33" s="333" t="s">
        <v>374</v>
      </c>
      <c r="E33" s="334"/>
      <c r="F33" s="334"/>
      <c r="G33" s="136">
        <v>0</v>
      </c>
      <c r="H33" s="73">
        <f>3*58*12</f>
        <v>2088</v>
      </c>
    </row>
    <row r="34" spans="1:8" ht="27" customHeight="1">
      <c r="A34" s="325" t="s">
        <v>146</v>
      </c>
      <c r="B34" s="326"/>
      <c r="C34" s="327"/>
      <c r="D34" s="333" t="s">
        <v>342</v>
      </c>
      <c r="E34" s="421"/>
      <c r="F34" s="422"/>
      <c r="G34" s="136">
        <v>0</v>
      </c>
      <c r="H34" s="73">
        <f>38*100*12</f>
        <v>45600</v>
      </c>
    </row>
    <row r="35" spans="1:8" ht="31.5" customHeight="1">
      <c r="A35" s="325" t="s">
        <v>172</v>
      </c>
      <c r="B35" s="326"/>
      <c r="C35" s="327"/>
      <c r="D35" s="333" t="s">
        <v>61</v>
      </c>
      <c r="E35" s="334"/>
      <c r="F35" s="334"/>
      <c r="G35" s="136">
        <v>50000</v>
      </c>
      <c r="H35" s="73">
        <v>0</v>
      </c>
    </row>
    <row r="36" spans="1:8" ht="24.75" customHeight="1">
      <c r="A36" s="322" t="s">
        <v>176</v>
      </c>
      <c r="B36" s="323"/>
      <c r="C36" s="324"/>
      <c r="D36" s="333"/>
      <c r="E36" s="334"/>
      <c r="F36" s="334"/>
      <c r="G36" s="136">
        <v>0</v>
      </c>
      <c r="H36" s="73">
        <v>0</v>
      </c>
    </row>
    <row r="37" spans="1:8" ht="30" customHeight="1" thickBot="1">
      <c r="A37" s="322" t="s">
        <v>148</v>
      </c>
      <c r="B37" s="323"/>
      <c r="C37" s="324"/>
      <c r="D37" s="333" t="s">
        <v>61</v>
      </c>
      <c r="E37" s="334"/>
      <c r="F37" s="334"/>
      <c r="G37" s="136">
        <v>0</v>
      </c>
      <c r="H37" s="73">
        <v>80000</v>
      </c>
    </row>
    <row r="38" spans="1:8" ht="34.5" customHeight="1" thickBot="1">
      <c r="A38" s="319" t="s">
        <v>10</v>
      </c>
      <c r="B38" s="320"/>
      <c r="C38" s="321"/>
      <c r="D38" s="106"/>
      <c r="E38" s="105"/>
      <c r="F38" s="105"/>
      <c r="G38" s="137">
        <f>SUM(G33:G37)</f>
        <v>50000</v>
      </c>
      <c r="H38" s="113">
        <f>SUM(H33:H37)</f>
        <v>127688</v>
      </c>
    </row>
    <row r="41" ht="12.75">
      <c r="H41" s="98"/>
    </row>
  </sheetData>
  <mergeCells count="67">
    <mergeCell ref="F26:H26"/>
    <mergeCell ref="G31:H31"/>
    <mergeCell ref="D31:F32"/>
    <mergeCell ref="D34:F34"/>
    <mergeCell ref="D27:E27"/>
    <mergeCell ref="F27:H27"/>
    <mergeCell ref="D19:H19"/>
    <mergeCell ref="F21:H21"/>
    <mergeCell ref="F22:H22"/>
    <mergeCell ref="F20:H20"/>
    <mergeCell ref="A21:C21"/>
    <mergeCell ref="D36:F36"/>
    <mergeCell ref="D21:E21"/>
    <mergeCell ref="A22:C22"/>
    <mergeCell ref="A23:C23"/>
    <mergeCell ref="A29:H29"/>
    <mergeCell ref="A27:C27"/>
    <mergeCell ref="F23:H23"/>
    <mergeCell ref="F24:H24"/>
    <mergeCell ref="F25:H25"/>
    <mergeCell ref="A5:E5"/>
    <mergeCell ref="F5:H5"/>
    <mergeCell ref="A11:E11"/>
    <mergeCell ref="F11:H11"/>
    <mergeCell ref="A6:E6"/>
    <mergeCell ref="F6:H6"/>
    <mergeCell ref="A7:E7"/>
    <mergeCell ref="F7:H7"/>
    <mergeCell ref="A8:E8"/>
    <mergeCell ref="F8:H8"/>
    <mergeCell ref="A3:E3"/>
    <mergeCell ref="A4:E4"/>
    <mergeCell ref="F4:H4"/>
    <mergeCell ref="F3:H3"/>
    <mergeCell ref="A12:E12"/>
    <mergeCell ref="F12:H12"/>
    <mergeCell ref="A17:H17"/>
    <mergeCell ref="A19:C20"/>
    <mergeCell ref="A13:E13"/>
    <mergeCell ref="F13:H13"/>
    <mergeCell ref="A15:E15"/>
    <mergeCell ref="A14:E14"/>
    <mergeCell ref="F14:H14"/>
    <mergeCell ref="F15:H15"/>
    <mergeCell ref="A10:E10"/>
    <mergeCell ref="F10:H10"/>
    <mergeCell ref="A9:E9"/>
    <mergeCell ref="F9:H9"/>
    <mergeCell ref="D37:F37"/>
    <mergeCell ref="A24:C24"/>
    <mergeCell ref="D24:E24"/>
    <mergeCell ref="D20:E20"/>
    <mergeCell ref="A26:C26"/>
    <mergeCell ref="A25:C25"/>
    <mergeCell ref="D25:E25"/>
    <mergeCell ref="D26:E26"/>
    <mergeCell ref="D22:E22"/>
    <mergeCell ref="D23:E23"/>
    <mergeCell ref="A31:C32"/>
    <mergeCell ref="D33:F33"/>
    <mergeCell ref="A35:C35"/>
    <mergeCell ref="A34:C34"/>
    <mergeCell ref="D35:F35"/>
    <mergeCell ref="A38:C38"/>
    <mergeCell ref="A37:C37"/>
    <mergeCell ref="A36:C36"/>
    <mergeCell ref="A33:C33"/>
  </mergeCells>
  <printOptions/>
  <pageMargins left="0.75" right="0.28" top="0.52" bottom="0.35" header="0.5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workbookViewId="0" topLeftCell="A1">
      <selection activeCell="D10" sqref="D10:F10"/>
    </sheetView>
  </sheetViews>
  <sheetFormatPr defaultColWidth="9.00390625" defaultRowHeight="12.75"/>
  <cols>
    <col min="1" max="1" width="12.875" style="0" customWidth="1"/>
    <col min="2" max="2" width="11.25390625" style="0" customWidth="1"/>
    <col min="3" max="3" width="10.875" style="0" customWidth="1"/>
    <col min="7" max="7" width="10.25390625" style="0" customWidth="1"/>
    <col min="8" max="8" width="11.625" style="0" customWidth="1"/>
  </cols>
  <sheetData>
    <row r="1" spans="1:9" ht="22.5" customHeight="1">
      <c r="A1" s="310" t="s">
        <v>343</v>
      </c>
      <c r="B1" s="432"/>
      <c r="C1" s="432"/>
      <c r="D1" s="432"/>
      <c r="E1" s="432"/>
      <c r="F1" s="432"/>
      <c r="G1" s="432"/>
      <c r="H1" s="432"/>
      <c r="I1" s="432"/>
    </row>
    <row r="2" ht="12" customHeight="1">
      <c r="H2" s="111" t="s">
        <v>2</v>
      </c>
    </row>
    <row r="3" spans="1:8" ht="26.25" customHeight="1">
      <c r="A3" s="307" t="s">
        <v>11</v>
      </c>
      <c r="B3" s="328"/>
      <c r="C3" s="329"/>
      <c r="D3" s="307" t="s">
        <v>12</v>
      </c>
      <c r="E3" s="328"/>
      <c r="F3" s="329"/>
      <c r="G3" s="300" t="s">
        <v>3</v>
      </c>
      <c r="H3" s="304"/>
    </row>
    <row r="4" spans="1:8" ht="26.25" customHeight="1">
      <c r="A4" s="330"/>
      <c r="B4" s="331"/>
      <c r="C4" s="332"/>
      <c r="D4" s="330"/>
      <c r="E4" s="331"/>
      <c r="F4" s="332"/>
      <c r="G4" s="135" t="s">
        <v>239</v>
      </c>
      <c r="H4" s="112" t="s">
        <v>240</v>
      </c>
    </row>
    <row r="5" spans="1:8" ht="23.25" customHeight="1">
      <c r="A5" s="423" t="s">
        <v>13</v>
      </c>
      <c r="B5" s="424"/>
      <c r="C5" s="425"/>
      <c r="D5" s="442" t="s">
        <v>344</v>
      </c>
      <c r="E5" s="443"/>
      <c r="F5" s="444"/>
      <c r="G5" s="138"/>
      <c r="H5" s="74"/>
    </row>
    <row r="6" spans="1:8" ht="12.75">
      <c r="A6" s="426" t="s">
        <v>142</v>
      </c>
      <c r="B6" s="427"/>
      <c r="C6" s="428"/>
      <c r="D6" s="442"/>
      <c r="E6" s="443"/>
      <c r="F6" s="444"/>
      <c r="G6" s="139"/>
      <c r="H6" s="75"/>
    </row>
    <row r="7" spans="1:8" ht="12.75" customHeight="1">
      <c r="A7" s="429" t="s">
        <v>14</v>
      </c>
      <c r="B7" s="430"/>
      <c r="C7" s="431"/>
      <c r="D7" s="442" t="s">
        <v>424</v>
      </c>
      <c r="E7" s="443"/>
      <c r="F7" s="444"/>
      <c r="G7" s="139">
        <f>2*300*1.18*1.06*12</f>
        <v>9005.76</v>
      </c>
      <c r="H7" s="75"/>
    </row>
    <row r="8" spans="1:8" ht="12.75">
      <c r="A8" s="429" t="s">
        <v>15</v>
      </c>
      <c r="B8" s="430"/>
      <c r="C8" s="431"/>
      <c r="D8" s="442" t="s">
        <v>170</v>
      </c>
      <c r="E8" s="443"/>
      <c r="F8" s="444"/>
      <c r="G8" s="139">
        <v>0</v>
      </c>
      <c r="H8" s="75"/>
    </row>
    <row r="9" spans="1:8" ht="12.75" customHeight="1">
      <c r="A9" s="429" t="s">
        <v>16</v>
      </c>
      <c r="B9" s="430"/>
      <c r="C9" s="431"/>
      <c r="D9" s="442" t="s">
        <v>425</v>
      </c>
      <c r="E9" s="443"/>
      <c r="F9" s="444"/>
      <c r="G9" s="139">
        <f>2*450*1.18*12*1.06</f>
        <v>13508.640000000001</v>
      </c>
      <c r="H9" s="75"/>
    </row>
    <row r="10" spans="1:8" ht="30.75" customHeight="1">
      <c r="A10" s="423" t="s">
        <v>384</v>
      </c>
      <c r="B10" s="424"/>
      <c r="C10" s="425"/>
      <c r="D10" s="442" t="s">
        <v>435</v>
      </c>
      <c r="E10" s="443"/>
      <c r="F10" s="444"/>
      <c r="G10" s="139">
        <f>202.15*12*1.06</f>
        <v>2571.3480000000004</v>
      </c>
      <c r="H10" s="75"/>
    </row>
    <row r="11" spans="1:8" ht="12" customHeight="1">
      <c r="A11" s="423" t="s">
        <v>143</v>
      </c>
      <c r="B11" s="424"/>
      <c r="C11" s="425"/>
      <c r="D11" s="442" t="s">
        <v>61</v>
      </c>
      <c r="E11" s="443"/>
      <c r="F11" s="444"/>
      <c r="G11" s="139"/>
      <c r="H11" s="75"/>
    </row>
    <row r="12" spans="1:8" ht="12.75" customHeight="1">
      <c r="A12" s="423" t="s">
        <v>252</v>
      </c>
      <c r="B12" s="424"/>
      <c r="C12" s="425"/>
      <c r="D12" s="433"/>
      <c r="E12" s="434"/>
      <c r="F12" s="435"/>
      <c r="G12" s="139"/>
      <c r="H12" s="75"/>
    </row>
    <row r="13" spans="1:8" ht="12.75" customHeight="1">
      <c r="A13" s="433"/>
      <c r="B13" s="434"/>
      <c r="C13" s="435"/>
      <c r="D13" s="433"/>
      <c r="E13" s="434"/>
      <c r="F13" s="435"/>
      <c r="G13" s="139"/>
      <c r="H13" s="75"/>
    </row>
    <row r="14" spans="1:8" ht="9" customHeight="1" thickBot="1">
      <c r="A14" s="436"/>
      <c r="B14" s="437"/>
      <c r="C14" s="438"/>
      <c r="D14" s="436"/>
      <c r="E14" s="437"/>
      <c r="F14" s="438"/>
      <c r="G14" s="140"/>
      <c r="H14" s="76"/>
    </row>
    <row r="15" spans="1:8" ht="18.75" customHeight="1" thickBot="1">
      <c r="A15" s="439" t="s">
        <v>76</v>
      </c>
      <c r="B15" s="440"/>
      <c r="C15" s="441"/>
      <c r="D15" s="445"/>
      <c r="E15" s="446"/>
      <c r="F15" s="447"/>
      <c r="G15" s="141">
        <f>SUM(G5:G14)</f>
        <v>25085.748000000003</v>
      </c>
      <c r="H15" s="77">
        <f>SUM(H5:H14)</f>
        <v>0</v>
      </c>
    </row>
    <row r="16" ht="8.25" customHeight="1">
      <c r="A16" t="s">
        <v>77</v>
      </c>
    </row>
    <row r="17" spans="1:9" ht="21.75" customHeight="1">
      <c r="A17" s="310" t="s">
        <v>345</v>
      </c>
      <c r="B17" s="448"/>
      <c r="C17" s="448"/>
      <c r="D17" s="448"/>
      <c r="E17" s="448"/>
      <c r="F17" s="448"/>
      <c r="G17" s="448"/>
      <c r="H17" s="448"/>
      <c r="I17" s="448"/>
    </row>
    <row r="18" ht="12.75">
      <c r="H18" s="111" t="s">
        <v>2</v>
      </c>
    </row>
    <row r="19" spans="1:8" ht="26.25" customHeight="1">
      <c r="A19" s="307" t="s">
        <v>18</v>
      </c>
      <c r="B19" s="328"/>
      <c r="C19" s="329"/>
      <c r="D19" s="307" t="s">
        <v>19</v>
      </c>
      <c r="E19" s="328"/>
      <c r="F19" s="329"/>
      <c r="G19" s="300" t="s">
        <v>3</v>
      </c>
      <c r="H19" s="304"/>
    </row>
    <row r="20" spans="1:8" ht="26.25" customHeight="1">
      <c r="A20" s="330"/>
      <c r="B20" s="331"/>
      <c r="C20" s="332"/>
      <c r="D20" s="330"/>
      <c r="E20" s="331"/>
      <c r="F20" s="332"/>
      <c r="G20" s="135" t="s">
        <v>239</v>
      </c>
      <c r="H20" s="112" t="s">
        <v>240</v>
      </c>
    </row>
    <row r="21" spans="1:8" ht="20.25" customHeight="1">
      <c r="A21" s="449" t="s">
        <v>20</v>
      </c>
      <c r="B21" s="450"/>
      <c r="C21" s="451"/>
      <c r="D21" s="442" t="s">
        <v>61</v>
      </c>
      <c r="E21" s="443"/>
      <c r="F21" s="444"/>
      <c r="G21" s="139">
        <v>0</v>
      </c>
      <c r="H21" s="75">
        <v>45000</v>
      </c>
    </row>
    <row r="22" spans="1:8" ht="15.75" customHeight="1">
      <c r="A22" s="449" t="s">
        <v>265</v>
      </c>
      <c r="B22" s="450"/>
      <c r="C22" s="451"/>
      <c r="D22" s="442" t="s">
        <v>61</v>
      </c>
      <c r="E22" s="443"/>
      <c r="F22" s="444"/>
      <c r="G22" s="139">
        <v>0</v>
      </c>
      <c r="H22" s="75"/>
    </row>
    <row r="23" spans="1:8" ht="35.25" customHeight="1">
      <c r="A23" s="449" t="s">
        <v>255</v>
      </c>
      <c r="B23" s="450"/>
      <c r="C23" s="451"/>
      <c r="D23" s="452" t="s">
        <v>346</v>
      </c>
      <c r="E23" s="453"/>
      <c r="F23" s="454"/>
      <c r="G23" s="139"/>
      <c r="H23" s="75">
        <v>320000</v>
      </c>
    </row>
    <row r="24" spans="1:8" ht="22.5" customHeight="1">
      <c r="A24" s="433"/>
      <c r="B24" s="434"/>
      <c r="C24" s="435"/>
      <c r="D24" s="442" t="s">
        <v>347</v>
      </c>
      <c r="E24" s="443"/>
      <c r="F24" s="444"/>
      <c r="G24" s="139"/>
      <c r="H24" s="75"/>
    </row>
    <row r="25" spans="1:8" ht="13.5" thickBot="1">
      <c r="A25" s="436"/>
      <c r="B25" s="437"/>
      <c r="C25" s="438"/>
      <c r="D25" s="460"/>
      <c r="E25" s="461"/>
      <c r="F25" s="462"/>
      <c r="G25" s="142"/>
      <c r="H25" s="99"/>
    </row>
    <row r="26" spans="1:8" ht="20.25" customHeight="1" thickBot="1">
      <c r="A26" s="439" t="s">
        <v>78</v>
      </c>
      <c r="B26" s="440"/>
      <c r="C26" s="441"/>
      <c r="D26" s="445"/>
      <c r="E26" s="446"/>
      <c r="F26" s="447"/>
      <c r="G26" s="141">
        <f>SUM(G21:G25)</f>
        <v>0</v>
      </c>
      <c r="H26" s="77">
        <f>SUM(H21:H25)</f>
        <v>365000</v>
      </c>
    </row>
    <row r="28" spans="1:9" ht="21" customHeight="1">
      <c r="A28" s="310" t="s">
        <v>348</v>
      </c>
      <c r="B28" s="432"/>
      <c r="C28" s="432"/>
      <c r="D28" s="432"/>
      <c r="E28" s="432"/>
      <c r="F28" s="432"/>
      <c r="G28" s="432"/>
      <c r="H28" s="432"/>
      <c r="I28" s="432"/>
    </row>
    <row r="29" spans="7:8" ht="12.75">
      <c r="G29" s="111"/>
      <c r="H29" s="111" t="s">
        <v>2</v>
      </c>
    </row>
    <row r="30" spans="1:9" ht="22.5" customHeight="1">
      <c r="A30" s="300" t="s">
        <v>11</v>
      </c>
      <c r="B30" s="301"/>
      <c r="C30" s="301"/>
      <c r="D30" s="304"/>
      <c r="E30" s="300" t="s">
        <v>3</v>
      </c>
      <c r="F30" s="301"/>
      <c r="G30" s="301"/>
      <c r="H30" s="317"/>
      <c r="I30" s="4"/>
    </row>
    <row r="31" spans="1:9" ht="19.5" customHeight="1">
      <c r="A31" s="474" t="s">
        <v>21</v>
      </c>
      <c r="B31" s="475"/>
      <c r="C31" s="475"/>
      <c r="D31" s="476"/>
      <c r="E31" s="463">
        <f>G43</f>
        <v>1036300</v>
      </c>
      <c r="F31" s="465"/>
      <c r="G31" s="465"/>
      <c r="H31" s="466"/>
      <c r="I31" s="4"/>
    </row>
    <row r="32" spans="1:9" ht="18.75" customHeight="1">
      <c r="A32" s="474" t="s">
        <v>22</v>
      </c>
      <c r="B32" s="475"/>
      <c r="C32" s="475"/>
      <c r="D32" s="476"/>
      <c r="E32" s="463">
        <f>'223-225'!G9</f>
        <v>474600</v>
      </c>
      <c r="F32" s="465"/>
      <c r="G32" s="465"/>
      <c r="H32" s="466" t="e">
        <f>'223-225'!#REF!</f>
        <v>#REF!</v>
      </c>
      <c r="I32" s="4"/>
    </row>
    <row r="33" spans="1:9" ht="18.75" customHeight="1" thickBot="1">
      <c r="A33" s="471" t="s">
        <v>23</v>
      </c>
      <c r="B33" s="472"/>
      <c r="C33" s="472"/>
      <c r="D33" s="473"/>
      <c r="E33" s="463">
        <f>'223-225'!G18</f>
        <v>51100</v>
      </c>
      <c r="F33" s="465"/>
      <c r="G33" s="465"/>
      <c r="H33" s="466" t="e">
        <f>'223-225'!#REF!</f>
        <v>#REF!</v>
      </c>
      <c r="I33" s="4"/>
    </row>
    <row r="34" spans="1:9" ht="27" customHeight="1" thickBot="1">
      <c r="A34" s="439" t="s">
        <v>24</v>
      </c>
      <c r="B34" s="440"/>
      <c r="C34" s="440"/>
      <c r="D34" s="441"/>
      <c r="E34" s="468">
        <f>E33+E32+E31</f>
        <v>1562000</v>
      </c>
      <c r="F34" s="469"/>
      <c r="G34" s="469"/>
      <c r="H34" s="470"/>
      <c r="I34" s="4"/>
    </row>
    <row r="36" spans="1:9" s="12" customFormat="1" ht="12.75">
      <c r="A36" s="467" t="s">
        <v>27</v>
      </c>
      <c r="B36" s="467"/>
      <c r="C36" s="467"/>
      <c r="D36" s="467"/>
      <c r="E36" s="467"/>
      <c r="F36" s="467"/>
      <c r="G36" s="467"/>
      <c r="H36" s="467"/>
      <c r="I36" s="467"/>
    </row>
    <row r="37" spans="1:9" s="12" customFormat="1" ht="14.25" customHeight="1">
      <c r="A37" s="20"/>
      <c r="B37" s="19"/>
      <c r="C37" s="19"/>
      <c r="D37" s="19"/>
      <c r="E37" s="19"/>
      <c r="F37" s="19"/>
      <c r="G37" s="111" t="s">
        <v>2</v>
      </c>
      <c r="H37" s="19"/>
      <c r="I37" s="19"/>
    </row>
    <row r="38" spans="1:8" ht="30" customHeight="1">
      <c r="A38" s="300" t="s">
        <v>11</v>
      </c>
      <c r="B38" s="301"/>
      <c r="C38" s="304"/>
      <c r="D38" s="300" t="s">
        <v>12</v>
      </c>
      <c r="E38" s="301"/>
      <c r="F38" s="304"/>
      <c r="G38" s="300" t="s">
        <v>3</v>
      </c>
      <c r="H38" s="304"/>
    </row>
    <row r="39" spans="1:8" ht="24" customHeight="1">
      <c r="A39" s="455" t="s">
        <v>25</v>
      </c>
      <c r="B39" s="456"/>
      <c r="C39" s="457"/>
      <c r="D39" s="442" t="s">
        <v>349</v>
      </c>
      <c r="E39" s="443"/>
      <c r="F39" s="444"/>
      <c r="G39" s="463"/>
      <c r="H39" s="464"/>
    </row>
    <row r="40" spans="1:8" ht="12.75" customHeight="1">
      <c r="A40" s="455" t="s">
        <v>26</v>
      </c>
      <c r="B40" s="456"/>
      <c r="C40" s="457"/>
      <c r="D40" s="442" t="s">
        <v>394</v>
      </c>
      <c r="E40" s="443"/>
      <c r="F40" s="444"/>
      <c r="G40" s="458">
        <v>1036300</v>
      </c>
      <c r="H40" s="459"/>
    </row>
    <row r="41" spans="1:8" ht="12.75" customHeight="1">
      <c r="A41" s="455"/>
      <c r="B41" s="456"/>
      <c r="C41" s="457"/>
      <c r="D41" s="442" t="s">
        <v>395</v>
      </c>
      <c r="E41" s="443"/>
      <c r="F41" s="444"/>
      <c r="G41" s="463"/>
      <c r="H41" s="464"/>
    </row>
    <row r="42" spans="1:8" ht="13.5" thickBot="1">
      <c r="A42" s="485"/>
      <c r="B42" s="486"/>
      <c r="C42" s="487"/>
      <c r="D42" s="485"/>
      <c r="E42" s="486"/>
      <c r="F42" s="487"/>
      <c r="G42" s="488"/>
      <c r="H42" s="489"/>
    </row>
    <row r="43" spans="1:8" ht="20.25" customHeight="1" thickTop="1">
      <c r="A43" s="477" t="s">
        <v>17</v>
      </c>
      <c r="B43" s="478"/>
      <c r="C43" s="479"/>
      <c r="D43" s="480"/>
      <c r="E43" s="481"/>
      <c r="F43" s="482"/>
      <c r="G43" s="483">
        <f>SUM(G39:H42)</f>
        <v>1036300</v>
      </c>
      <c r="H43" s="484"/>
    </row>
  </sheetData>
  <mergeCells count="72">
    <mergeCell ref="A41:C41"/>
    <mergeCell ref="D41:F41"/>
    <mergeCell ref="G41:H41"/>
    <mergeCell ref="A43:C43"/>
    <mergeCell ref="D43:F43"/>
    <mergeCell ref="G43:H43"/>
    <mergeCell ref="A42:C42"/>
    <mergeCell ref="D42:F42"/>
    <mergeCell ref="G42:H42"/>
    <mergeCell ref="A26:C26"/>
    <mergeCell ref="D26:F26"/>
    <mergeCell ref="A32:D32"/>
    <mergeCell ref="E32:H32"/>
    <mergeCell ref="A31:D31"/>
    <mergeCell ref="G38:H38"/>
    <mergeCell ref="A30:D30"/>
    <mergeCell ref="G39:H39"/>
    <mergeCell ref="E30:H30"/>
    <mergeCell ref="E31:H31"/>
    <mergeCell ref="E33:H33"/>
    <mergeCell ref="A34:D34"/>
    <mergeCell ref="A36:I36"/>
    <mergeCell ref="E34:H34"/>
    <mergeCell ref="A33:D33"/>
    <mergeCell ref="A40:C40"/>
    <mergeCell ref="D40:F40"/>
    <mergeCell ref="G40:H40"/>
    <mergeCell ref="A25:C25"/>
    <mergeCell ref="D25:F25"/>
    <mergeCell ref="A39:C39"/>
    <mergeCell ref="D39:F39"/>
    <mergeCell ref="A28:I28"/>
    <mergeCell ref="A38:C38"/>
    <mergeCell ref="D38:F38"/>
    <mergeCell ref="A24:C24"/>
    <mergeCell ref="D24:F24"/>
    <mergeCell ref="A23:C23"/>
    <mergeCell ref="D23:F23"/>
    <mergeCell ref="A22:C22"/>
    <mergeCell ref="D22:F22"/>
    <mergeCell ref="A21:C21"/>
    <mergeCell ref="D21:F21"/>
    <mergeCell ref="D14:F14"/>
    <mergeCell ref="D15:F15"/>
    <mergeCell ref="A17:I17"/>
    <mergeCell ref="G19:H19"/>
    <mergeCell ref="A19:C20"/>
    <mergeCell ref="D19:F20"/>
    <mergeCell ref="A14:C14"/>
    <mergeCell ref="A15:C15"/>
    <mergeCell ref="A7:C7"/>
    <mergeCell ref="D5:F5"/>
    <mergeCell ref="D6:F6"/>
    <mergeCell ref="D7:F7"/>
    <mergeCell ref="D8:F8"/>
    <mergeCell ref="D9:F9"/>
    <mergeCell ref="D10:F10"/>
    <mergeCell ref="A10:C10"/>
    <mergeCell ref="A11:C11"/>
    <mergeCell ref="A12:C12"/>
    <mergeCell ref="A13:C13"/>
    <mergeCell ref="D13:F13"/>
    <mergeCell ref="D11:F11"/>
    <mergeCell ref="D12:F12"/>
    <mergeCell ref="A1:I1"/>
    <mergeCell ref="G3:H3"/>
    <mergeCell ref="A3:C4"/>
    <mergeCell ref="D3:F4"/>
    <mergeCell ref="A5:C5"/>
    <mergeCell ref="A6:C6"/>
    <mergeCell ref="A8:C8"/>
    <mergeCell ref="A9:C9"/>
  </mergeCells>
  <printOptions/>
  <pageMargins left="0.68" right="0.44" top="0.56" bottom="0.58" header="0.5" footer="0.5"/>
  <pageSetup horizontalDpi="600" verticalDpi="600" orientation="portrait" paperSize="9" scale="102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44"/>
  <sheetViews>
    <sheetView view="pageBreakPreview" zoomScale="60" workbookViewId="0" topLeftCell="A1">
      <selection activeCell="G37" sqref="G37:H37"/>
    </sheetView>
  </sheetViews>
  <sheetFormatPr defaultColWidth="9.00390625" defaultRowHeight="12.75"/>
  <cols>
    <col min="1" max="1" width="12.00390625" style="0" customWidth="1"/>
    <col min="2" max="2" width="11.25390625" style="0" customWidth="1"/>
    <col min="3" max="3" width="11.875" style="0" customWidth="1"/>
    <col min="6" max="6" width="13.375" style="0" customWidth="1"/>
    <col min="7" max="7" width="12.75390625" style="0" customWidth="1"/>
    <col min="8" max="8" width="13.125" style="0" customWidth="1"/>
  </cols>
  <sheetData>
    <row r="1" ht="9" customHeight="1"/>
    <row r="2" spans="1:9" ht="12.75">
      <c r="A2" s="467" t="s">
        <v>28</v>
      </c>
      <c r="B2" s="467"/>
      <c r="C2" s="467"/>
      <c r="D2" s="467"/>
      <c r="E2" s="467"/>
      <c r="F2" s="467"/>
      <c r="G2" s="467"/>
      <c r="H2" s="467"/>
      <c r="I2" s="467"/>
    </row>
    <row r="3" spans="1:9" ht="15" customHeight="1">
      <c r="A3" s="20"/>
      <c r="B3" s="19"/>
      <c r="C3" s="19"/>
      <c r="D3" s="19"/>
      <c r="E3" s="19"/>
      <c r="F3" s="19"/>
      <c r="G3" s="19"/>
      <c r="H3" s="111" t="s">
        <v>2</v>
      </c>
      <c r="I3" s="19"/>
    </row>
    <row r="4" spans="1:8" ht="19.5" customHeight="1">
      <c r="A4" s="300" t="s">
        <v>11</v>
      </c>
      <c r="B4" s="301"/>
      <c r="C4" s="304"/>
      <c r="D4" s="300" t="s">
        <v>12</v>
      </c>
      <c r="E4" s="301"/>
      <c r="F4" s="304"/>
      <c r="G4" s="300" t="s">
        <v>3</v>
      </c>
      <c r="H4" s="304"/>
    </row>
    <row r="5" spans="1:8" ht="24" customHeight="1">
      <c r="A5" s="455" t="s">
        <v>29</v>
      </c>
      <c r="B5" s="456"/>
      <c r="C5" s="457"/>
      <c r="D5" s="442" t="s">
        <v>301</v>
      </c>
      <c r="E5" s="443"/>
      <c r="F5" s="444"/>
      <c r="G5" s="463"/>
      <c r="H5" s="464"/>
    </row>
    <row r="6" spans="1:8" ht="12.75" customHeight="1">
      <c r="A6" s="474"/>
      <c r="B6" s="475"/>
      <c r="C6" s="476"/>
      <c r="D6" s="442" t="s">
        <v>396</v>
      </c>
      <c r="E6" s="443"/>
      <c r="F6" s="444"/>
      <c r="G6" s="463"/>
      <c r="H6" s="464"/>
    </row>
    <row r="7" spans="1:8" ht="12.75" customHeight="1">
      <c r="A7" s="433"/>
      <c r="B7" s="434"/>
      <c r="C7" s="435"/>
      <c r="D7" s="442" t="s">
        <v>397</v>
      </c>
      <c r="E7" s="443"/>
      <c r="F7" s="444"/>
      <c r="G7" s="458">
        <v>474600</v>
      </c>
      <c r="H7" s="459"/>
    </row>
    <row r="8" spans="1:8" ht="13.5" thickBot="1">
      <c r="A8" s="485"/>
      <c r="B8" s="486"/>
      <c r="C8" s="487"/>
      <c r="D8" s="490"/>
      <c r="E8" s="491"/>
      <c r="F8" s="492"/>
      <c r="G8" s="493"/>
      <c r="H8" s="494"/>
    </row>
    <row r="9" spans="1:8" ht="23.25" customHeight="1" thickTop="1">
      <c r="A9" s="477" t="s">
        <v>17</v>
      </c>
      <c r="B9" s="478"/>
      <c r="C9" s="479"/>
      <c r="D9" s="480"/>
      <c r="E9" s="481"/>
      <c r="F9" s="482"/>
      <c r="G9" s="483">
        <f>G5+G6+G7+G8</f>
        <v>474600</v>
      </c>
      <c r="H9" s="484"/>
    </row>
    <row r="11" spans="1:9" ht="12.75">
      <c r="A11" s="467" t="s">
        <v>30</v>
      </c>
      <c r="B11" s="467"/>
      <c r="C11" s="467"/>
      <c r="D11" s="467"/>
      <c r="E11" s="467"/>
      <c r="F11" s="467"/>
      <c r="G11" s="467"/>
      <c r="H11" s="467"/>
      <c r="I11" s="467"/>
    </row>
    <row r="12" spans="1:9" ht="16.5" customHeight="1">
      <c r="A12" s="20"/>
      <c r="B12" s="19"/>
      <c r="C12" s="19"/>
      <c r="D12" s="19"/>
      <c r="E12" s="19"/>
      <c r="F12" s="19"/>
      <c r="G12" s="19"/>
      <c r="H12" s="111" t="s">
        <v>2</v>
      </c>
      <c r="I12" s="19"/>
    </row>
    <row r="13" spans="1:8" ht="24" customHeight="1">
      <c r="A13" s="300" t="s">
        <v>11</v>
      </c>
      <c r="B13" s="301"/>
      <c r="C13" s="304"/>
      <c r="D13" s="300" t="s">
        <v>12</v>
      </c>
      <c r="E13" s="301"/>
      <c r="F13" s="304"/>
      <c r="G13" s="300" t="s">
        <v>3</v>
      </c>
      <c r="H13" s="304"/>
    </row>
    <row r="14" spans="1:8" ht="37.5" customHeight="1">
      <c r="A14" s="455" t="s">
        <v>31</v>
      </c>
      <c r="B14" s="456"/>
      <c r="C14" s="457"/>
      <c r="D14" s="442" t="s">
        <v>398</v>
      </c>
      <c r="E14" s="443"/>
      <c r="F14" s="444"/>
      <c r="G14" s="458">
        <v>23900</v>
      </c>
      <c r="H14" s="459"/>
    </row>
    <row r="15" spans="1:8" ht="12.75" customHeight="1">
      <c r="A15" s="455" t="s">
        <v>32</v>
      </c>
      <c r="B15" s="456"/>
      <c r="C15" s="457"/>
      <c r="D15" s="442" t="s">
        <v>399</v>
      </c>
      <c r="E15" s="443"/>
      <c r="F15" s="444"/>
      <c r="G15" s="463">
        <v>27200</v>
      </c>
      <c r="H15" s="464"/>
    </row>
    <row r="16" spans="1:8" ht="12.75">
      <c r="A16" s="495"/>
      <c r="B16" s="496"/>
      <c r="C16" s="497"/>
      <c r="D16" s="498"/>
      <c r="E16" s="499"/>
      <c r="F16" s="500"/>
      <c r="G16" s="463"/>
      <c r="H16" s="464"/>
    </row>
    <row r="17" spans="1:8" ht="13.5" thickBot="1">
      <c r="A17" s="485"/>
      <c r="B17" s="486"/>
      <c r="C17" s="487"/>
      <c r="D17" s="501"/>
      <c r="E17" s="502"/>
      <c r="F17" s="503"/>
      <c r="G17" s="493"/>
      <c r="H17" s="494"/>
    </row>
    <row r="18" spans="1:8" ht="20.25" customHeight="1" thickTop="1">
      <c r="A18" s="477" t="s">
        <v>17</v>
      </c>
      <c r="B18" s="478"/>
      <c r="C18" s="479"/>
      <c r="D18" s="480"/>
      <c r="E18" s="481"/>
      <c r="F18" s="482"/>
      <c r="G18" s="483">
        <f>G14+G15+G16</f>
        <v>51100</v>
      </c>
      <c r="H18" s="484"/>
    </row>
    <row r="20" spans="1:9" ht="24" customHeight="1">
      <c r="A20" s="310" t="s">
        <v>350</v>
      </c>
      <c r="B20" s="432"/>
      <c r="C20" s="432"/>
      <c r="D20" s="432"/>
      <c r="E20" s="432"/>
      <c r="F20" s="432"/>
      <c r="G20" s="432"/>
      <c r="H20" s="432"/>
      <c r="I20" s="432"/>
    </row>
    <row r="21" ht="14.25" customHeight="1">
      <c r="H21" s="111" t="s">
        <v>2</v>
      </c>
    </row>
    <row r="22" spans="1:8" ht="21" customHeight="1">
      <c r="A22" s="307" t="s">
        <v>11</v>
      </c>
      <c r="B22" s="328"/>
      <c r="C22" s="329"/>
      <c r="D22" s="307" t="s">
        <v>12</v>
      </c>
      <c r="E22" s="328"/>
      <c r="F22" s="329"/>
      <c r="G22" s="300" t="s">
        <v>3</v>
      </c>
      <c r="H22" s="304"/>
    </row>
    <row r="23" spans="1:8" ht="24.75" customHeight="1">
      <c r="A23" s="510"/>
      <c r="B23" s="511"/>
      <c r="C23" s="512"/>
      <c r="D23" s="510"/>
      <c r="E23" s="511"/>
      <c r="F23" s="512"/>
      <c r="G23" s="29" t="s">
        <v>239</v>
      </c>
      <c r="H23" s="112" t="s">
        <v>240</v>
      </c>
    </row>
    <row r="24" spans="1:8" ht="18" customHeight="1">
      <c r="A24" s="504" t="s">
        <v>35</v>
      </c>
      <c r="B24" s="505"/>
      <c r="C24" s="506"/>
      <c r="D24" s="507"/>
      <c r="E24" s="508"/>
      <c r="F24" s="509"/>
      <c r="G24" s="143"/>
      <c r="H24" s="83"/>
    </row>
    <row r="25" spans="1:8" ht="21.75" customHeight="1">
      <c r="A25" s="513" t="s">
        <v>352</v>
      </c>
      <c r="B25" s="514"/>
      <c r="C25" s="515"/>
      <c r="D25" s="516" t="s">
        <v>401</v>
      </c>
      <c r="E25" s="517"/>
      <c r="F25" s="518"/>
      <c r="G25" s="165">
        <f>1500*12</f>
        <v>18000</v>
      </c>
      <c r="H25" s="83"/>
    </row>
    <row r="26" spans="1:8" ht="21.75" customHeight="1">
      <c r="A26" s="513" t="s">
        <v>433</v>
      </c>
      <c r="B26" s="514"/>
      <c r="C26" s="515"/>
      <c r="D26" s="516" t="s">
        <v>353</v>
      </c>
      <c r="E26" s="517"/>
      <c r="F26" s="518"/>
      <c r="G26" s="165">
        <v>30000</v>
      </c>
      <c r="H26" s="83">
        <v>0</v>
      </c>
    </row>
    <row r="27" spans="1:8" ht="21.75" customHeight="1">
      <c r="A27" s="519" t="s">
        <v>33</v>
      </c>
      <c r="B27" s="520"/>
      <c r="C27" s="521"/>
      <c r="D27" s="516" t="s">
        <v>432</v>
      </c>
      <c r="E27" s="517"/>
      <c r="F27" s="518"/>
      <c r="G27" s="165">
        <v>11420</v>
      </c>
      <c r="H27" s="83">
        <v>0</v>
      </c>
    </row>
    <row r="28" spans="1:8" ht="33.75" customHeight="1">
      <c r="A28" s="519" t="s">
        <v>34</v>
      </c>
      <c r="B28" s="520"/>
      <c r="C28" s="521"/>
      <c r="D28" s="516" t="s">
        <v>351</v>
      </c>
      <c r="E28" s="517"/>
      <c r="F28" s="518"/>
      <c r="G28" s="143">
        <v>38918.04</v>
      </c>
      <c r="H28" s="83"/>
    </row>
    <row r="29" spans="1:8" ht="23.25" customHeight="1">
      <c r="A29" s="522" t="s">
        <v>253</v>
      </c>
      <c r="B29" s="523"/>
      <c r="C29" s="524"/>
      <c r="D29" s="516" t="s">
        <v>385</v>
      </c>
      <c r="E29" s="517"/>
      <c r="F29" s="518"/>
      <c r="G29" s="143"/>
      <c r="H29" s="83">
        <f>30000*1.06</f>
        <v>31800</v>
      </c>
    </row>
    <row r="30" spans="1:8" ht="12" customHeight="1" thickBot="1">
      <c r="A30" s="485"/>
      <c r="B30" s="486"/>
      <c r="C30" s="487"/>
      <c r="D30" s="485"/>
      <c r="E30" s="486"/>
      <c r="F30" s="487"/>
      <c r="G30" s="144"/>
      <c r="H30" s="84"/>
    </row>
    <row r="31" spans="1:8" ht="23.25" customHeight="1" thickTop="1">
      <c r="A31" s="526" t="s">
        <v>17</v>
      </c>
      <c r="B31" s="527"/>
      <c r="C31" s="528"/>
      <c r="D31" s="529"/>
      <c r="E31" s="530"/>
      <c r="F31" s="531"/>
      <c r="G31" s="145">
        <f>SUM(G24:G30)</f>
        <v>98338.04000000001</v>
      </c>
      <c r="H31" s="101">
        <f>SUM(H24:H30)</f>
        <v>31800</v>
      </c>
    </row>
    <row r="32" ht="14.25" customHeight="1"/>
    <row r="33" spans="1:9" s="21" customFormat="1" ht="23.25" customHeight="1">
      <c r="A33" s="525" t="s">
        <v>144</v>
      </c>
      <c r="B33" s="525"/>
      <c r="C33" s="525"/>
      <c r="D33" s="525"/>
      <c r="E33" s="525"/>
      <c r="F33" s="525"/>
      <c r="G33" s="525"/>
      <c r="H33" s="525"/>
      <c r="I33" s="525"/>
    </row>
    <row r="34" spans="1:9" ht="20.25" customHeight="1">
      <c r="A34" s="20"/>
      <c r="B34" s="19"/>
      <c r="C34" s="19"/>
      <c r="D34" s="19"/>
      <c r="E34" s="19"/>
      <c r="F34" s="19"/>
      <c r="G34" s="19"/>
      <c r="H34" s="111" t="s">
        <v>2</v>
      </c>
      <c r="I34" s="19"/>
    </row>
    <row r="35" spans="1:8" ht="27.75" customHeight="1">
      <c r="A35" s="300" t="s">
        <v>11</v>
      </c>
      <c r="B35" s="301"/>
      <c r="C35" s="304"/>
      <c r="D35" s="300" t="s">
        <v>12</v>
      </c>
      <c r="E35" s="301"/>
      <c r="F35" s="304"/>
      <c r="G35" s="300" t="s">
        <v>3</v>
      </c>
      <c r="H35" s="304"/>
    </row>
    <row r="36" spans="1:8" ht="22.5" customHeight="1">
      <c r="A36" s="537" t="s">
        <v>36</v>
      </c>
      <c r="B36" s="538"/>
      <c r="C36" s="539"/>
      <c r="D36" s="433"/>
      <c r="E36" s="434"/>
      <c r="F36" s="435"/>
      <c r="G36" s="433"/>
      <c r="H36" s="435"/>
    </row>
    <row r="37" spans="1:8" ht="20.25" customHeight="1">
      <c r="A37" s="532" t="s">
        <v>320</v>
      </c>
      <c r="B37" s="533"/>
      <c r="C37" s="534"/>
      <c r="D37" s="442" t="s">
        <v>61</v>
      </c>
      <c r="E37" s="443"/>
      <c r="F37" s="444"/>
      <c r="G37" s="535">
        <v>200000</v>
      </c>
      <c r="H37" s="536"/>
    </row>
    <row r="38" spans="1:8" ht="15.75" customHeight="1">
      <c r="A38" s="532" t="s">
        <v>321</v>
      </c>
      <c r="B38" s="533"/>
      <c r="C38" s="534"/>
      <c r="D38" s="442" t="s">
        <v>61</v>
      </c>
      <c r="E38" s="443"/>
      <c r="F38" s="444"/>
      <c r="G38" s="535">
        <v>50000</v>
      </c>
      <c r="H38" s="536"/>
    </row>
    <row r="39" spans="1:8" ht="19.5" customHeight="1">
      <c r="A39" s="532" t="s">
        <v>322</v>
      </c>
      <c r="B39" s="533"/>
      <c r="C39" s="534"/>
      <c r="D39" s="442" t="s">
        <v>61</v>
      </c>
      <c r="E39" s="443"/>
      <c r="F39" s="444"/>
      <c r="G39" s="535">
        <v>0</v>
      </c>
      <c r="H39" s="536"/>
    </row>
    <row r="40" spans="1:8" ht="15.75" customHeight="1">
      <c r="A40" s="532" t="s">
        <v>303</v>
      </c>
      <c r="B40" s="533"/>
      <c r="C40" s="534"/>
      <c r="D40" s="442" t="s">
        <v>61</v>
      </c>
      <c r="E40" s="443"/>
      <c r="F40" s="444"/>
      <c r="G40" s="535">
        <v>500000</v>
      </c>
      <c r="H40" s="536"/>
    </row>
    <row r="41" spans="1:8" ht="17.25" customHeight="1">
      <c r="A41" s="532" t="s">
        <v>354</v>
      </c>
      <c r="B41" s="533"/>
      <c r="C41" s="534"/>
      <c r="D41" s="442" t="s">
        <v>61</v>
      </c>
      <c r="E41" s="443"/>
      <c r="F41" s="444"/>
      <c r="G41" s="540">
        <v>0</v>
      </c>
      <c r="H41" s="541"/>
    </row>
    <row r="42" spans="1:8" ht="15.75" customHeight="1">
      <c r="A42" s="532" t="s">
        <v>400</v>
      </c>
      <c r="B42" s="533"/>
      <c r="C42" s="534"/>
      <c r="D42" s="442" t="s">
        <v>61</v>
      </c>
      <c r="E42" s="443"/>
      <c r="F42" s="444"/>
      <c r="G42" s="540">
        <v>100000</v>
      </c>
      <c r="H42" s="541"/>
    </row>
    <row r="43" spans="1:8" ht="15.75" customHeight="1" thickBot="1">
      <c r="A43" s="547"/>
      <c r="B43" s="548"/>
      <c r="C43" s="549"/>
      <c r="D43" s="550"/>
      <c r="E43" s="551"/>
      <c r="F43" s="552"/>
      <c r="G43" s="553"/>
      <c r="H43" s="554"/>
    </row>
    <row r="44" spans="1:8" ht="15.75" customHeight="1" thickTop="1">
      <c r="A44" s="542" t="s">
        <v>17</v>
      </c>
      <c r="B44" s="543"/>
      <c r="C44" s="544"/>
      <c r="D44" s="480"/>
      <c r="E44" s="481"/>
      <c r="F44" s="482"/>
      <c r="G44" s="545">
        <f>SUM(G36:H43)</f>
        <v>850000</v>
      </c>
      <c r="H44" s="546"/>
    </row>
  </sheetData>
  <mergeCells count="89">
    <mergeCell ref="A42:C42"/>
    <mergeCell ref="D42:F42"/>
    <mergeCell ref="G42:H42"/>
    <mergeCell ref="A44:C44"/>
    <mergeCell ref="D44:F44"/>
    <mergeCell ref="G44:H44"/>
    <mergeCell ref="A43:C43"/>
    <mergeCell ref="D43:F43"/>
    <mergeCell ref="G43:H43"/>
    <mergeCell ref="A41:C41"/>
    <mergeCell ref="D41:F41"/>
    <mergeCell ref="G41:H41"/>
    <mergeCell ref="A40:C40"/>
    <mergeCell ref="D40:F40"/>
    <mergeCell ref="G40:H40"/>
    <mergeCell ref="A39:C39"/>
    <mergeCell ref="D39:F39"/>
    <mergeCell ref="G39:H39"/>
    <mergeCell ref="A38:C38"/>
    <mergeCell ref="D38:F38"/>
    <mergeCell ref="G38:H38"/>
    <mergeCell ref="A37:C37"/>
    <mergeCell ref="D37:F37"/>
    <mergeCell ref="G37:H37"/>
    <mergeCell ref="A36:C36"/>
    <mergeCell ref="D36:F36"/>
    <mergeCell ref="G36:H36"/>
    <mergeCell ref="A30:C30"/>
    <mergeCell ref="D30:F30"/>
    <mergeCell ref="A31:C31"/>
    <mergeCell ref="D31:F31"/>
    <mergeCell ref="A33:I33"/>
    <mergeCell ref="A35:C35"/>
    <mergeCell ref="D35:F35"/>
    <mergeCell ref="G35:H35"/>
    <mergeCell ref="D29:F29"/>
    <mergeCell ref="A28:C28"/>
    <mergeCell ref="D28:F28"/>
    <mergeCell ref="A29:C29"/>
    <mergeCell ref="A25:C25"/>
    <mergeCell ref="D25:F25"/>
    <mergeCell ref="D27:F27"/>
    <mergeCell ref="A26:C26"/>
    <mergeCell ref="D26:F26"/>
    <mergeCell ref="A27:C27"/>
    <mergeCell ref="A24:C24"/>
    <mergeCell ref="D24:F24"/>
    <mergeCell ref="A20:I20"/>
    <mergeCell ref="G22:H22"/>
    <mergeCell ref="A22:C23"/>
    <mergeCell ref="D22:F23"/>
    <mergeCell ref="A18:C18"/>
    <mergeCell ref="D18:F18"/>
    <mergeCell ref="G18:H18"/>
    <mergeCell ref="A17:C17"/>
    <mergeCell ref="D17:F17"/>
    <mergeCell ref="G17:H17"/>
    <mergeCell ref="A16:C16"/>
    <mergeCell ref="D16:F16"/>
    <mergeCell ref="G16:H16"/>
    <mergeCell ref="A15:C15"/>
    <mergeCell ref="D15:F15"/>
    <mergeCell ref="G15:H15"/>
    <mergeCell ref="A14:C14"/>
    <mergeCell ref="D14:F14"/>
    <mergeCell ref="G14:H14"/>
    <mergeCell ref="A11:I11"/>
    <mergeCell ref="A13:C13"/>
    <mergeCell ref="D13:F13"/>
    <mergeCell ref="G13:H13"/>
    <mergeCell ref="A9:C9"/>
    <mergeCell ref="D9:F9"/>
    <mergeCell ref="G9:H9"/>
    <mergeCell ref="A8:C8"/>
    <mergeCell ref="D8:F8"/>
    <mergeCell ref="G8:H8"/>
    <mergeCell ref="A7:C7"/>
    <mergeCell ref="D7:F7"/>
    <mergeCell ref="G7:H7"/>
    <mergeCell ref="A6:C6"/>
    <mergeCell ref="D6:F6"/>
    <mergeCell ref="G6:H6"/>
    <mergeCell ref="A5:C5"/>
    <mergeCell ref="D5:F5"/>
    <mergeCell ref="G5:H5"/>
    <mergeCell ref="A2:I2"/>
    <mergeCell ref="A4:C4"/>
    <mergeCell ref="D4:F4"/>
    <mergeCell ref="G4:H4"/>
  </mergeCells>
  <printOptions/>
  <pageMargins left="0.75" right="0.25" top="0.4" bottom="0.22" header="0.3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workbookViewId="0" topLeftCell="A1">
      <selection activeCell="G45" sqref="G45"/>
    </sheetView>
  </sheetViews>
  <sheetFormatPr defaultColWidth="9.00390625" defaultRowHeight="12.75"/>
  <cols>
    <col min="2" max="2" width="13.00390625" style="0" customWidth="1"/>
    <col min="3" max="3" width="14.125" style="0" customWidth="1"/>
    <col min="7" max="7" width="14.75390625" style="0" customWidth="1"/>
    <col min="8" max="8" width="13.875" style="0" customWidth="1"/>
  </cols>
  <sheetData>
    <row r="1" ht="12.75">
      <c r="H1" s="111" t="s">
        <v>2</v>
      </c>
    </row>
    <row r="2" spans="1:8" ht="21.75" customHeight="1">
      <c r="A2" s="307" t="s">
        <v>11</v>
      </c>
      <c r="B2" s="328"/>
      <c r="C2" s="329"/>
      <c r="D2" s="307" t="s">
        <v>12</v>
      </c>
      <c r="E2" s="328"/>
      <c r="F2" s="329"/>
      <c r="G2" s="300" t="s">
        <v>3</v>
      </c>
      <c r="H2" s="304"/>
    </row>
    <row r="3" spans="1:8" ht="22.5">
      <c r="A3" s="330"/>
      <c r="B3" s="331"/>
      <c r="C3" s="332"/>
      <c r="D3" s="330"/>
      <c r="E3" s="331"/>
      <c r="F3" s="332"/>
      <c r="G3" s="135" t="s">
        <v>239</v>
      </c>
      <c r="H3" s="112" t="s">
        <v>240</v>
      </c>
    </row>
    <row r="4" spans="1:8" ht="12.75">
      <c r="A4" s="433"/>
      <c r="B4" s="434"/>
      <c r="C4" s="435"/>
      <c r="D4" s="433"/>
      <c r="E4" s="434"/>
      <c r="F4" s="435"/>
      <c r="G4" s="146"/>
      <c r="H4" s="78"/>
    </row>
    <row r="5" spans="1:8" ht="12.75">
      <c r="A5" s="555" t="s">
        <v>37</v>
      </c>
      <c r="B5" s="556"/>
      <c r="C5" s="557"/>
      <c r="D5" s="442" t="s">
        <v>61</v>
      </c>
      <c r="E5" s="443"/>
      <c r="F5" s="444"/>
      <c r="G5" s="147">
        <v>65000</v>
      </c>
      <c r="H5" s="79">
        <v>30000</v>
      </c>
    </row>
    <row r="6" spans="1:8" ht="15.75" customHeight="1">
      <c r="A6" s="555"/>
      <c r="B6" s="556"/>
      <c r="C6" s="557"/>
      <c r="D6" s="561"/>
      <c r="E6" s="562"/>
      <c r="F6" s="563"/>
      <c r="G6" s="178"/>
      <c r="H6" s="79"/>
    </row>
    <row r="7" spans="1:8" ht="18" customHeight="1">
      <c r="A7" s="558" t="s">
        <v>38</v>
      </c>
      <c r="B7" s="559"/>
      <c r="C7" s="560"/>
      <c r="D7" s="442" t="s">
        <v>61</v>
      </c>
      <c r="E7" s="443"/>
      <c r="F7" s="444"/>
      <c r="G7" s="147">
        <v>50000</v>
      </c>
      <c r="H7" s="79"/>
    </row>
    <row r="8" spans="1:8" ht="18" customHeight="1">
      <c r="A8" s="558" t="s">
        <v>39</v>
      </c>
      <c r="B8" s="559"/>
      <c r="C8" s="560"/>
      <c r="D8" s="442" t="s">
        <v>61</v>
      </c>
      <c r="E8" s="443"/>
      <c r="F8" s="444"/>
      <c r="G8" s="147">
        <v>200000</v>
      </c>
      <c r="H8" s="79"/>
    </row>
    <row r="9" spans="1:8" ht="18" customHeight="1">
      <c r="A9" s="564" t="s">
        <v>40</v>
      </c>
      <c r="B9" s="565"/>
      <c r="C9" s="566"/>
      <c r="D9" s="442" t="s">
        <v>355</v>
      </c>
      <c r="E9" s="443"/>
      <c r="F9" s="444"/>
      <c r="G9" s="147">
        <v>12760</v>
      </c>
      <c r="H9" s="79"/>
    </row>
    <row r="10" spans="1:8" ht="24.75" customHeight="1">
      <c r="A10" s="564" t="s">
        <v>266</v>
      </c>
      <c r="B10" s="565"/>
      <c r="C10" s="566"/>
      <c r="D10" s="442" t="s">
        <v>61</v>
      </c>
      <c r="E10" s="443"/>
      <c r="F10" s="444"/>
      <c r="G10" s="147">
        <v>10000</v>
      </c>
      <c r="H10" s="79"/>
    </row>
    <row r="11" spans="1:8" ht="17.25" customHeight="1">
      <c r="A11" s="564" t="s">
        <v>356</v>
      </c>
      <c r="B11" s="565"/>
      <c r="C11" s="566"/>
      <c r="D11" s="442" t="s">
        <v>61</v>
      </c>
      <c r="E11" s="443"/>
      <c r="F11" s="444"/>
      <c r="G11" s="147"/>
      <c r="H11" s="79">
        <v>15000</v>
      </c>
    </row>
    <row r="12" spans="1:8" ht="15" customHeight="1">
      <c r="A12" s="570"/>
      <c r="B12" s="571"/>
      <c r="C12" s="572"/>
      <c r="D12" s="442"/>
      <c r="E12" s="443"/>
      <c r="F12" s="444"/>
      <c r="G12" s="147"/>
      <c r="H12" s="79"/>
    </row>
    <row r="13" spans="1:8" ht="12.75">
      <c r="A13" s="570"/>
      <c r="B13" s="571"/>
      <c r="C13" s="572"/>
      <c r="D13" s="567"/>
      <c r="E13" s="568"/>
      <c r="F13" s="569"/>
      <c r="G13" s="147"/>
      <c r="H13" s="79"/>
    </row>
    <row r="14" spans="1:8" ht="12.75">
      <c r="A14" s="564"/>
      <c r="B14" s="565"/>
      <c r="C14" s="566"/>
      <c r="D14" s="567"/>
      <c r="E14" s="568"/>
      <c r="F14" s="569"/>
      <c r="G14" s="147"/>
      <c r="H14" s="79"/>
    </row>
    <row r="15" spans="1:8" ht="12.75">
      <c r="A15" s="564" t="s">
        <v>41</v>
      </c>
      <c r="B15" s="565"/>
      <c r="C15" s="566"/>
      <c r="D15" s="442"/>
      <c r="E15" s="443"/>
      <c r="F15" s="444"/>
      <c r="G15" s="147">
        <v>0</v>
      </c>
      <c r="H15" s="79"/>
    </row>
    <row r="16" spans="1:8" ht="12.75">
      <c r="A16" s="433"/>
      <c r="B16" s="434"/>
      <c r="C16" s="435"/>
      <c r="D16" s="601"/>
      <c r="E16" s="602"/>
      <c r="F16" s="603"/>
      <c r="G16" s="147"/>
      <c r="H16" s="79"/>
    </row>
    <row r="17" spans="1:8" ht="13.5" thickBot="1">
      <c r="A17" s="598"/>
      <c r="B17" s="599"/>
      <c r="C17" s="600"/>
      <c r="D17" s="485"/>
      <c r="E17" s="486"/>
      <c r="F17" s="487"/>
      <c r="G17" s="148"/>
      <c r="H17" s="80"/>
    </row>
    <row r="18" spans="1:8" ht="18.75" customHeight="1" thickBot="1" thickTop="1">
      <c r="A18" s="592" t="s">
        <v>17</v>
      </c>
      <c r="B18" s="593"/>
      <c r="C18" s="594"/>
      <c r="D18" s="595"/>
      <c r="E18" s="596"/>
      <c r="F18" s="597"/>
      <c r="G18" s="149">
        <f>SUM(G4:G17)</f>
        <v>337760</v>
      </c>
      <c r="H18" s="81">
        <f>SUM(H4:H17)</f>
        <v>45000</v>
      </c>
    </row>
    <row r="19" spans="1:8" ht="18.75" customHeight="1" thickBot="1">
      <c r="A19" s="591" t="s">
        <v>79</v>
      </c>
      <c r="B19" s="577"/>
      <c r="C19" s="578"/>
      <c r="D19" s="445"/>
      <c r="E19" s="446"/>
      <c r="F19" s="447"/>
      <c r="G19" s="150">
        <f>G18+'223-225'!G44+'223-225'!G31</f>
        <v>1286098.04</v>
      </c>
      <c r="H19" s="82">
        <f>H18+'223-225'!H31</f>
        <v>76800</v>
      </c>
    </row>
    <row r="20" spans="1:8" ht="9" customHeight="1">
      <c r="A20" s="26"/>
      <c r="B20" s="26"/>
      <c r="C20" s="26"/>
      <c r="D20" s="18"/>
      <c r="E20" s="18"/>
      <c r="F20" s="18"/>
      <c r="G20" s="23"/>
      <c r="H20" s="23"/>
    </row>
    <row r="21" spans="1:9" ht="21.75" customHeight="1">
      <c r="A21" s="310" t="s">
        <v>357</v>
      </c>
      <c r="B21" s="432"/>
      <c r="C21" s="432"/>
      <c r="D21" s="432"/>
      <c r="E21" s="432"/>
      <c r="F21" s="432"/>
      <c r="G21" s="432"/>
      <c r="H21" s="432"/>
      <c r="I21" s="432"/>
    </row>
    <row r="22" ht="12" customHeight="1">
      <c r="H22" s="111" t="s">
        <v>2</v>
      </c>
    </row>
    <row r="23" spans="1:8" ht="18" customHeight="1">
      <c r="A23" s="307" t="s">
        <v>11</v>
      </c>
      <c r="B23" s="328"/>
      <c r="C23" s="329"/>
      <c r="D23" s="307" t="s">
        <v>12</v>
      </c>
      <c r="E23" s="328"/>
      <c r="F23" s="329"/>
      <c r="G23" s="300" t="s">
        <v>3</v>
      </c>
      <c r="H23" s="304"/>
    </row>
    <row r="24" spans="1:8" ht="24.75" customHeight="1">
      <c r="A24" s="330"/>
      <c r="B24" s="331"/>
      <c r="C24" s="332"/>
      <c r="D24" s="330"/>
      <c r="E24" s="331"/>
      <c r="F24" s="332"/>
      <c r="G24" s="135" t="s">
        <v>239</v>
      </c>
      <c r="H24" s="112" t="s">
        <v>240</v>
      </c>
    </row>
    <row r="25" spans="1:8" ht="24.75" customHeight="1">
      <c r="A25" s="426" t="s">
        <v>42</v>
      </c>
      <c r="B25" s="427"/>
      <c r="C25" s="428"/>
      <c r="D25" s="442" t="s">
        <v>61</v>
      </c>
      <c r="E25" s="443"/>
      <c r="F25" s="444"/>
      <c r="G25" s="151">
        <v>0</v>
      </c>
      <c r="H25" s="85">
        <v>170500</v>
      </c>
    </row>
    <row r="26" spans="1:8" ht="17.25" customHeight="1">
      <c r="A26" s="423" t="s">
        <v>304</v>
      </c>
      <c r="B26" s="424"/>
      <c r="C26" s="425"/>
      <c r="D26" s="442" t="s">
        <v>305</v>
      </c>
      <c r="E26" s="443"/>
      <c r="F26" s="444"/>
      <c r="G26" s="151">
        <v>28000</v>
      </c>
      <c r="H26" s="85"/>
    </row>
    <row r="27" spans="1:8" ht="15" customHeight="1">
      <c r="A27" s="573" t="s">
        <v>323</v>
      </c>
      <c r="B27" s="574"/>
      <c r="C27" s="575"/>
      <c r="D27" s="442" t="s">
        <v>302</v>
      </c>
      <c r="E27" s="443"/>
      <c r="F27" s="444"/>
      <c r="G27" s="151"/>
      <c r="H27" s="85">
        <v>7500</v>
      </c>
    </row>
    <row r="28" spans="1:8" ht="27" customHeight="1">
      <c r="A28" s="426" t="s">
        <v>306</v>
      </c>
      <c r="B28" s="427"/>
      <c r="C28" s="428"/>
      <c r="D28" s="442" t="s">
        <v>302</v>
      </c>
      <c r="E28" s="443"/>
      <c r="F28" s="444"/>
      <c r="G28" s="151"/>
      <c r="H28" s="85">
        <v>26000</v>
      </c>
    </row>
    <row r="29" spans="1:8" ht="17.25" customHeight="1">
      <c r="A29" s="426" t="s">
        <v>389</v>
      </c>
      <c r="B29" s="427"/>
      <c r="C29" s="428"/>
      <c r="D29" s="442" t="s">
        <v>302</v>
      </c>
      <c r="E29" s="443"/>
      <c r="F29" s="444"/>
      <c r="G29" s="151"/>
      <c r="H29" s="85">
        <v>8000</v>
      </c>
    </row>
    <row r="30" spans="1:8" ht="14.25" customHeight="1">
      <c r="A30" s="426" t="s">
        <v>307</v>
      </c>
      <c r="B30" s="427"/>
      <c r="C30" s="428"/>
      <c r="D30" s="442" t="s">
        <v>308</v>
      </c>
      <c r="E30" s="443"/>
      <c r="F30" s="444"/>
      <c r="G30" s="151"/>
      <c r="H30" s="85">
        <v>25000</v>
      </c>
    </row>
    <row r="31" spans="1:8" ht="24" customHeight="1">
      <c r="A31" s="426" t="s">
        <v>358</v>
      </c>
      <c r="B31" s="427"/>
      <c r="C31" s="428"/>
      <c r="D31" s="442" t="s">
        <v>302</v>
      </c>
      <c r="E31" s="443"/>
      <c r="F31" s="444"/>
      <c r="G31" s="151"/>
      <c r="H31" s="85">
        <v>22500</v>
      </c>
    </row>
    <row r="32" spans="1:8" ht="26.25" customHeight="1">
      <c r="A32" s="423" t="s">
        <v>177</v>
      </c>
      <c r="B32" s="424"/>
      <c r="C32" s="425"/>
      <c r="D32" s="442" t="s">
        <v>386</v>
      </c>
      <c r="E32" s="443"/>
      <c r="F32" s="444"/>
      <c r="G32" s="151"/>
      <c r="H32" s="85">
        <f>839.5*12*1.06</f>
        <v>10678.44</v>
      </c>
    </row>
    <row r="33" spans="1:8" ht="14.25" customHeight="1">
      <c r="A33" s="423"/>
      <c r="B33" s="424"/>
      <c r="C33" s="425"/>
      <c r="D33" s="442"/>
      <c r="E33" s="443"/>
      <c r="F33" s="444"/>
      <c r="G33" s="151"/>
      <c r="H33" s="85"/>
    </row>
    <row r="34" spans="1:8" ht="12.75">
      <c r="A34" s="573" t="s">
        <v>258</v>
      </c>
      <c r="B34" s="574"/>
      <c r="C34" s="575"/>
      <c r="D34" s="442" t="s">
        <v>61</v>
      </c>
      <c r="E34" s="443"/>
      <c r="F34" s="444"/>
      <c r="G34" s="151"/>
      <c r="H34" s="85">
        <v>16800</v>
      </c>
    </row>
    <row r="35" spans="1:8" ht="30.75" customHeight="1">
      <c r="A35" s="426" t="s">
        <v>309</v>
      </c>
      <c r="B35" s="427"/>
      <c r="C35" s="428"/>
      <c r="D35" s="588" t="s">
        <v>387</v>
      </c>
      <c r="E35" s="589"/>
      <c r="F35" s="590"/>
      <c r="G35" s="151"/>
      <c r="H35" s="85">
        <f>2100*12</f>
        <v>25200</v>
      </c>
    </row>
    <row r="36" spans="1:8" ht="18" customHeight="1">
      <c r="A36" s="426" t="s">
        <v>388</v>
      </c>
      <c r="B36" s="427"/>
      <c r="C36" s="428"/>
      <c r="D36" s="588" t="s">
        <v>61</v>
      </c>
      <c r="E36" s="589"/>
      <c r="F36" s="590"/>
      <c r="G36" s="151"/>
      <c r="H36" s="85">
        <v>83000</v>
      </c>
    </row>
    <row r="37" spans="1:8" ht="12.75">
      <c r="A37" s="426" t="s">
        <v>43</v>
      </c>
      <c r="B37" s="427"/>
      <c r="C37" s="428"/>
      <c r="D37" s="442" t="s">
        <v>61</v>
      </c>
      <c r="E37" s="443"/>
      <c r="F37" s="444"/>
      <c r="G37" s="151"/>
      <c r="H37" s="85">
        <v>20000</v>
      </c>
    </row>
    <row r="38" spans="1:8" ht="12.75">
      <c r="A38" s="426" t="s">
        <v>434</v>
      </c>
      <c r="B38" s="427"/>
      <c r="C38" s="428"/>
      <c r="D38" s="442" t="s">
        <v>61</v>
      </c>
      <c r="E38" s="443"/>
      <c r="F38" s="444"/>
      <c r="G38" s="151">
        <v>500000</v>
      </c>
      <c r="H38" s="85"/>
    </row>
    <row r="39" spans="1:8" ht="12.75">
      <c r="A39" s="426" t="s">
        <v>267</v>
      </c>
      <c r="B39" s="427"/>
      <c r="C39" s="428"/>
      <c r="D39" s="442" t="s">
        <v>61</v>
      </c>
      <c r="E39" s="443"/>
      <c r="F39" s="444"/>
      <c r="G39" s="151"/>
      <c r="H39" s="85"/>
    </row>
    <row r="40" spans="1:8" ht="12.75">
      <c r="A40" s="426"/>
      <c r="B40" s="427"/>
      <c r="C40" s="428"/>
      <c r="D40" s="442"/>
      <c r="E40" s="443"/>
      <c r="F40" s="444"/>
      <c r="G40" s="151"/>
      <c r="H40" s="85"/>
    </row>
    <row r="41" spans="1:8" ht="12.75">
      <c r="A41" s="426" t="s">
        <v>402</v>
      </c>
      <c r="B41" s="427"/>
      <c r="C41" s="428"/>
      <c r="D41" s="442" t="s">
        <v>61</v>
      </c>
      <c r="E41" s="443"/>
      <c r="F41" s="444"/>
      <c r="G41" s="151">
        <v>250000</v>
      </c>
      <c r="H41" s="85"/>
    </row>
    <row r="42" spans="1:8" ht="21.75" customHeight="1">
      <c r="A42" s="426" t="s">
        <v>44</v>
      </c>
      <c r="B42" s="427"/>
      <c r="C42" s="428"/>
      <c r="D42" s="442" t="s">
        <v>436</v>
      </c>
      <c r="E42" s="443"/>
      <c r="F42" s="444"/>
      <c r="G42" s="151"/>
      <c r="H42" s="85">
        <f>13000*1.06</f>
        <v>13780</v>
      </c>
    </row>
    <row r="43" spans="1:8" ht="22.5" customHeight="1">
      <c r="A43" s="426" t="s">
        <v>44</v>
      </c>
      <c r="B43" s="427"/>
      <c r="C43" s="428"/>
      <c r="D43" s="442" t="s">
        <v>437</v>
      </c>
      <c r="E43" s="443"/>
      <c r="F43" s="444"/>
      <c r="G43" s="151"/>
      <c r="H43" s="85">
        <f>7800*1.06</f>
        <v>8268</v>
      </c>
    </row>
    <row r="44" spans="1:8" ht="12.75">
      <c r="A44" s="585" t="s">
        <v>268</v>
      </c>
      <c r="B44" s="586"/>
      <c r="C44" s="587"/>
      <c r="D44" s="442" t="s">
        <v>61</v>
      </c>
      <c r="E44" s="443"/>
      <c r="F44" s="444"/>
      <c r="G44" s="151">
        <v>5000</v>
      </c>
      <c r="H44" s="85">
        <v>5000</v>
      </c>
    </row>
    <row r="45" spans="1:8" ht="13.5" thickBot="1">
      <c r="A45" s="579"/>
      <c r="B45" s="580"/>
      <c r="C45" s="581"/>
      <c r="D45" s="582"/>
      <c r="E45" s="583"/>
      <c r="F45" s="584"/>
      <c r="G45" s="152"/>
      <c r="H45" s="86"/>
    </row>
    <row r="46" spans="1:8" ht="21.75" customHeight="1" thickBot="1">
      <c r="A46" s="439" t="s">
        <v>80</v>
      </c>
      <c r="B46" s="440"/>
      <c r="C46" s="440"/>
      <c r="D46" s="576"/>
      <c r="E46" s="577"/>
      <c r="F46" s="578"/>
      <c r="G46" s="153">
        <f>SUM(G25:G45)</f>
        <v>783000</v>
      </c>
      <c r="H46" s="87">
        <f>SUM(H25:H45)</f>
        <v>442226.44</v>
      </c>
    </row>
    <row r="49" ht="12.75">
      <c r="G49" s="71"/>
    </row>
  </sheetData>
  <mergeCells count="83">
    <mergeCell ref="G2:H2"/>
    <mergeCell ref="A18:C18"/>
    <mergeCell ref="D18:F18"/>
    <mergeCell ref="A17:C17"/>
    <mergeCell ref="D17:F17"/>
    <mergeCell ref="A16:C16"/>
    <mergeCell ref="D16:F16"/>
    <mergeCell ref="A15:C15"/>
    <mergeCell ref="D15:F15"/>
    <mergeCell ref="A14:C14"/>
    <mergeCell ref="A19:C19"/>
    <mergeCell ref="D19:F19"/>
    <mergeCell ref="A33:C33"/>
    <mergeCell ref="D33:F33"/>
    <mergeCell ref="A32:C32"/>
    <mergeCell ref="D32:F32"/>
    <mergeCell ref="A31:C31"/>
    <mergeCell ref="D31:F31"/>
    <mergeCell ref="A29:C29"/>
    <mergeCell ref="D29:F29"/>
    <mergeCell ref="A42:C42"/>
    <mergeCell ref="D42:F42"/>
    <mergeCell ref="A35:C35"/>
    <mergeCell ref="D35:F35"/>
    <mergeCell ref="A41:C41"/>
    <mergeCell ref="D41:F41"/>
    <mergeCell ref="A37:C37"/>
    <mergeCell ref="D37:F37"/>
    <mergeCell ref="A36:C36"/>
    <mergeCell ref="D36:F36"/>
    <mergeCell ref="A38:C38"/>
    <mergeCell ref="D38:F38"/>
    <mergeCell ref="A34:C34"/>
    <mergeCell ref="D34:F34"/>
    <mergeCell ref="A40:C40"/>
    <mergeCell ref="D40:F40"/>
    <mergeCell ref="A39:C39"/>
    <mergeCell ref="D39:F39"/>
    <mergeCell ref="A46:C46"/>
    <mergeCell ref="D46:F46"/>
    <mergeCell ref="A43:C43"/>
    <mergeCell ref="D43:F43"/>
    <mergeCell ref="A45:C45"/>
    <mergeCell ref="D45:F45"/>
    <mergeCell ref="A44:C44"/>
    <mergeCell ref="D44:F44"/>
    <mergeCell ref="A30:C30"/>
    <mergeCell ref="D30:F30"/>
    <mergeCell ref="A28:C28"/>
    <mergeCell ref="D28:F28"/>
    <mergeCell ref="A27:C27"/>
    <mergeCell ref="D27:F27"/>
    <mergeCell ref="A26:C26"/>
    <mergeCell ref="D26:F26"/>
    <mergeCell ref="A25:C25"/>
    <mergeCell ref="D25:F25"/>
    <mergeCell ref="A21:I21"/>
    <mergeCell ref="G23:H23"/>
    <mergeCell ref="A23:C24"/>
    <mergeCell ref="D23:F24"/>
    <mergeCell ref="D14:F14"/>
    <mergeCell ref="A13:C13"/>
    <mergeCell ref="D13:F13"/>
    <mergeCell ref="A12:C12"/>
    <mergeCell ref="D12:F12"/>
    <mergeCell ref="A11:C11"/>
    <mergeCell ref="D11:F11"/>
    <mergeCell ref="A10:C10"/>
    <mergeCell ref="D10:F10"/>
    <mergeCell ref="A9:C9"/>
    <mergeCell ref="D9:F9"/>
    <mergeCell ref="A8:C8"/>
    <mergeCell ref="D8:F8"/>
    <mergeCell ref="A7:C7"/>
    <mergeCell ref="D7:F7"/>
    <mergeCell ref="A6:C6"/>
    <mergeCell ref="D6:F6"/>
    <mergeCell ref="A2:C3"/>
    <mergeCell ref="D2:F3"/>
    <mergeCell ref="A5:C5"/>
    <mergeCell ref="D5:F5"/>
    <mergeCell ref="A4:C4"/>
    <mergeCell ref="D4:F4"/>
  </mergeCells>
  <printOptions/>
  <pageMargins left="0.7" right="0.3" top="0.38" bottom="0.58" header="0.45" footer="0.5"/>
  <pageSetup horizontalDpi="600" verticalDpi="600" orientation="portrait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workbookViewId="0" topLeftCell="A1">
      <selection activeCell="D6" sqref="D6:G6"/>
    </sheetView>
  </sheetViews>
  <sheetFormatPr defaultColWidth="9.00390625" defaultRowHeight="12.75"/>
  <cols>
    <col min="1" max="1" width="16.375" style="0" customWidth="1"/>
    <col min="2" max="2" width="10.25390625" style="0" customWidth="1"/>
    <col min="3" max="3" width="11.00390625" style="0" customWidth="1"/>
    <col min="4" max="4" width="9.75390625" style="0" customWidth="1"/>
    <col min="5" max="5" width="9.25390625" style="0" customWidth="1"/>
    <col min="6" max="6" width="11.375" style="0" customWidth="1"/>
    <col min="7" max="7" width="11.75390625" style="0" customWidth="1"/>
    <col min="9" max="9" width="9.25390625" style="0" customWidth="1"/>
  </cols>
  <sheetData>
    <row r="1" spans="1:9" ht="16.5" customHeight="1">
      <c r="A1" s="310" t="s">
        <v>359</v>
      </c>
      <c r="B1" s="604"/>
      <c r="C1" s="604"/>
      <c r="D1" s="604"/>
      <c r="E1" s="604"/>
      <c r="F1" s="604"/>
      <c r="G1" s="604"/>
      <c r="H1" s="604"/>
      <c r="I1" s="604"/>
    </row>
    <row r="2" spans="7:9" ht="12.75">
      <c r="G2" s="5"/>
      <c r="I2" s="2" t="s">
        <v>2</v>
      </c>
    </row>
    <row r="3" spans="1:9" ht="24.75" customHeight="1">
      <c r="A3" s="300" t="s">
        <v>11</v>
      </c>
      <c r="B3" s="301"/>
      <c r="C3" s="304"/>
      <c r="D3" s="300" t="s">
        <v>12</v>
      </c>
      <c r="E3" s="301"/>
      <c r="F3" s="301"/>
      <c r="G3" s="304"/>
      <c r="H3" s="614" t="s">
        <v>3</v>
      </c>
      <c r="I3" s="615"/>
    </row>
    <row r="4" spans="1:9" ht="18" customHeight="1">
      <c r="A4" s="641" t="s">
        <v>163</v>
      </c>
      <c r="B4" s="642"/>
      <c r="C4" s="643"/>
      <c r="D4" s="644" t="s">
        <v>360</v>
      </c>
      <c r="E4" s="645"/>
      <c r="F4" s="645"/>
      <c r="G4" s="646"/>
      <c r="H4" s="639"/>
      <c r="I4" s="640"/>
    </row>
    <row r="5" spans="1:9" ht="12.75" customHeight="1">
      <c r="A5" s="633"/>
      <c r="B5" s="634"/>
      <c r="C5" s="635"/>
      <c r="D5" s="636" t="s">
        <v>363</v>
      </c>
      <c r="E5" s="637"/>
      <c r="F5" s="637"/>
      <c r="G5" s="638"/>
      <c r="H5" s="639">
        <v>790500</v>
      </c>
      <c r="I5" s="640"/>
    </row>
    <row r="6" spans="1:9" ht="12.75" customHeight="1">
      <c r="A6" s="611" t="s">
        <v>421</v>
      </c>
      <c r="B6" s="612"/>
      <c r="C6" s="613"/>
      <c r="D6" s="650" t="s">
        <v>422</v>
      </c>
      <c r="E6" s="651"/>
      <c r="F6" s="651"/>
      <c r="G6" s="652"/>
      <c r="H6" s="653">
        <f>5*30*176</f>
        <v>26400</v>
      </c>
      <c r="I6" s="654"/>
    </row>
    <row r="7" spans="1:9" ht="13.5" thickBot="1">
      <c r="A7" s="471"/>
      <c r="B7" s="472"/>
      <c r="C7" s="473"/>
      <c r="D7" s="655" t="s">
        <v>423</v>
      </c>
      <c r="E7" s="656"/>
      <c r="F7" s="656"/>
      <c r="G7" s="657"/>
      <c r="H7" s="658"/>
      <c r="I7" s="659"/>
    </row>
    <row r="8" spans="1:9" ht="15.75" customHeight="1" thickBot="1">
      <c r="A8" s="647" t="s">
        <v>164</v>
      </c>
      <c r="B8" s="648"/>
      <c r="C8" s="649"/>
      <c r="D8" s="445"/>
      <c r="E8" s="446"/>
      <c r="F8" s="446"/>
      <c r="G8" s="447"/>
      <c r="H8" s="626">
        <f>SUM(H4:I7)</f>
        <v>816900</v>
      </c>
      <c r="I8" s="627"/>
    </row>
    <row r="10" spans="1:9" ht="16.5" customHeight="1">
      <c r="A10" s="310" t="s">
        <v>361</v>
      </c>
      <c r="B10" s="604"/>
      <c r="C10" s="604"/>
      <c r="D10" s="604"/>
      <c r="E10" s="604"/>
      <c r="F10" s="604"/>
      <c r="G10" s="604"/>
      <c r="H10" s="604"/>
      <c r="I10" s="604"/>
    </row>
    <row r="11" spans="7:9" ht="12.75">
      <c r="G11" s="5"/>
      <c r="I11" s="2" t="s">
        <v>2</v>
      </c>
    </row>
    <row r="12" spans="1:9" ht="24.75" customHeight="1">
      <c r="A12" s="300" t="s">
        <v>11</v>
      </c>
      <c r="B12" s="301"/>
      <c r="C12" s="304"/>
      <c r="D12" s="300" t="s">
        <v>12</v>
      </c>
      <c r="E12" s="301"/>
      <c r="F12" s="301"/>
      <c r="G12" s="304"/>
      <c r="H12" s="614" t="s">
        <v>3</v>
      </c>
      <c r="I12" s="615"/>
    </row>
    <row r="13" spans="1:9" ht="12.75" customHeight="1">
      <c r="A13" s="611" t="s">
        <v>45</v>
      </c>
      <c r="B13" s="612"/>
      <c r="C13" s="613"/>
      <c r="D13" s="608" t="s">
        <v>178</v>
      </c>
      <c r="E13" s="609"/>
      <c r="F13" s="609"/>
      <c r="G13" s="610"/>
      <c r="H13" s="653">
        <v>38000</v>
      </c>
      <c r="I13" s="654"/>
    </row>
    <row r="14" spans="1:9" ht="12.75">
      <c r="A14" s="605" t="s">
        <v>362</v>
      </c>
      <c r="B14" s="606"/>
      <c r="C14" s="607"/>
      <c r="D14" s="608" t="s">
        <v>178</v>
      </c>
      <c r="E14" s="609"/>
      <c r="F14" s="609"/>
      <c r="G14" s="610"/>
      <c r="H14" s="653">
        <v>45000</v>
      </c>
      <c r="I14" s="654"/>
    </row>
    <row r="15" spans="1:9" ht="12.75" customHeight="1">
      <c r="A15" s="619" t="s">
        <v>46</v>
      </c>
      <c r="B15" s="620"/>
      <c r="C15" s="621"/>
      <c r="D15" s="616" t="s">
        <v>61</v>
      </c>
      <c r="E15" s="617"/>
      <c r="F15" s="617"/>
      <c r="G15" s="618"/>
      <c r="H15" s="622"/>
      <c r="I15" s="623"/>
    </row>
    <row r="16" spans="1:9" ht="12.75" customHeight="1">
      <c r="A16" s="619" t="s">
        <v>390</v>
      </c>
      <c r="B16" s="620"/>
      <c r="C16" s="621"/>
      <c r="D16" s="616" t="s">
        <v>61</v>
      </c>
      <c r="E16" s="617"/>
      <c r="F16" s="617"/>
      <c r="G16" s="618"/>
      <c r="H16" s="622">
        <v>75000</v>
      </c>
      <c r="I16" s="623">
        <v>50000</v>
      </c>
    </row>
    <row r="17" spans="1:9" ht="13.5" thickBot="1">
      <c r="A17" s="471"/>
      <c r="B17" s="472"/>
      <c r="C17" s="473"/>
      <c r="D17" s="616" t="s">
        <v>61</v>
      </c>
      <c r="E17" s="617"/>
      <c r="F17" s="617"/>
      <c r="G17" s="618"/>
      <c r="H17" s="624"/>
      <c r="I17" s="625"/>
    </row>
    <row r="18" spans="1:9" ht="18" customHeight="1" thickBot="1">
      <c r="A18" s="647" t="s">
        <v>81</v>
      </c>
      <c r="B18" s="648"/>
      <c r="C18" s="649"/>
      <c r="D18" s="445"/>
      <c r="E18" s="446"/>
      <c r="F18" s="446"/>
      <c r="G18" s="447"/>
      <c r="H18" s="626">
        <f>H13+H14+H16</f>
        <v>158000</v>
      </c>
      <c r="I18" s="627"/>
    </row>
    <row r="20" spans="1:9" ht="28.5" customHeight="1">
      <c r="A20" s="310" t="s">
        <v>364</v>
      </c>
      <c r="B20" s="311"/>
      <c r="C20" s="311"/>
      <c r="D20" s="311"/>
      <c r="E20" s="311"/>
      <c r="F20" s="311"/>
      <c r="G20" s="311"/>
      <c r="H20" s="311"/>
      <c r="I20" s="311"/>
    </row>
    <row r="22" spans="1:9" ht="13.5" customHeight="1">
      <c r="A22" s="467" t="s">
        <v>47</v>
      </c>
      <c r="B22" s="632"/>
      <c r="C22" s="632"/>
      <c r="D22" s="632"/>
      <c r="E22" s="632"/>
      <c r="F22" s="632"/>
      <c r="G22" s="632"/>
      <c r="H22" s="632"/>
      <c r="I22" s="632"/>
    </row>
    <row r="23" ht="12.75">
      <c r="I23" s="2" t="s">
        <v>2</v>
      </c>
    </row>
    <row r="24" spans="1:9" ht="14.25" customHeight="1">
      <c r="A24" s="307" t="s">
        <v>241</v>
      </c>
      <c r="B24" s="328"/>
      <c r="C24" s="628"/>
      <c r="D24" s="628"/>
      <c r="E24" s="629"/>
      <c r="F24" s="300" t="s">
        <v>52</v>
      </c>
      <c r="G24" s="301"/>
      <c r="H24" s="301"/>
      <c r="I24" s="317"/>
    </row>
    <row r="25" spans="1:9" ht="32.25" customHeight="1">
      <c r="A25" s="510"/>
      <c r="B25" s="511"/>
      <c r="C25" s="331"/>
      <c r="D25" s="331"/>
      <c r="E25" s="332"/>
      <c r="F25" s="46" t="s">
        <v>49</v>
      </c>
      <c r="G25" s="46" t="s">
        <v>48</v>
      </c>
      <c r="H25" s="630" t="s">
        <v>50</v>
      </c>
      <c r="I25" s="631"/>
    </row>
    <row r="26" spans="1:9" ht="13.5" customHeight="1">
      <c r="A26" s="660" t="s">
        <v>366</v>
      </c>
      <c r="B26" s="661"/>
      <c r="C26" s="662"/>
      <c r="D26" s="662"/>
      <c r="E26" s="663"/>
      <c r="F26" s="55">
        <v>20</v>
      </c>
      <c r="G26" s="58">
        <v>2000</v>
      </c>
      <c r="H26" s="664">
        <v>40000</v>
      </c>
      <c r="I26" s="663"/>
    </row>
    <row r="27" spans="1:9" ht="14.25" customHeight="1">
      <c r="A27" s="660" t="s">
        <v>367</v>
      </c>
      <c r="B27" s="661"/>
      <c r="C27" s="662"/>
      <c r="D27" s="662"/>
      <c r="E27" s="663"/>
      <c r="F27" s="55">
        <v>10</v>
      </c>
      <c r="G27" s="58">
        <v>3800</v>
      </c>
      <c r="H27" s="664">
        <v>38000</v>
      </c>
      <c r="I27" s="663"/>
    </row>
    <row r="28" spans="1:9" ht="13.5" customHeight="1">
      <c r="A28" s="660" t="s">
        <v>368</v>
      </c>
      <c r="B28" s="661"/>
      <c r="C28" s="662"/>
      <c r="D28" s="662"/>
      <c r="E28" s="663"/>
      <c r="F28" s="55">
        <v>10</v>
      </c>
      <c r="G28" s="58">
        <v>2500</v>
      </c>
      <c r="H28" s="664">
        <v>25000</v>
      </c>
      <c r="I28" s="663"/>
    </row>
    <row r="29" spans="1:9" ht="12.75">
      <c r="A29" s="676" t="s">
        <v>260</v>
      </c>
      <c r="B29" s="677"/>
      <c r="C29" s="678"/>
      <c r="D29" s="678"/>
      <c r="E29" s="679"/>
      <c r="F29" s="157">
        <v>4</v>
      </c>
      <c r="G29" s="89">
        <v>104250</v>
      </c>
      <c r="H29" s="680">
        <f>F29*G29</f>
        <v>417000</v>
      </c>
      <c r="I29" s="679"/>
    </row>
    <row r="30" spans="1:9" ht="12.75">
      <c r="A30" s="665"/>
      <c r="B30" s="666"/>
      <c r="C30" s="667"/>
      <c r="D30" s="667"/>
      <c r="E30" s="668"/>
      <c r="F30" s="160"/>
      <c r="G30" s="161"/>
      <c r="H30" s="681"/>
      <c r="I30" s="668"/>
    </row>
    <row r="31" spans="1:9" ht="12.75">
      <c r="A31" s="665"/>
      <c r="B31" s="666"/>
      <c r="C31" s="667"/>
      <c r="D31" s="667"/>
      <c r="E31" s="668"/>
      <c r="F31" s="160"/>
      <c r="G31" s="161"/>
      <c r="H31" s="681"/>
      <c r="I31" s="668"/>
    </row>
    <row r="32" spans="1:11" ht="13.5" thickBot="1">
      <c r="A32" s="665"/>
      <c r="B32" s="666"/>
      <c r="C32" s="667"/>
      <c r="D32" s="667"/>
      <c r="E32" s="668"/>
      <c r="F32" s="163"/>
      <c r="G32" s="164"/>
      <c r="H32" s="682"/>
      <c r="I32" s="683"/>
      <c r="K32" s="162"/>
    </row>
    <row r="33" spans="1:9" ht="18.75" customHeight="1" thickTop="1">
      <c r="A33" s="669" t="s">
        <v>17</v>
      </c>
      <c r="B33" s="670"/>
      <c r="C33" s="671"/>
      <c r="D33" s="671"/>
      <c r="E33" s="672"/>
      <c r="F33" s="47">
        <f>SUM(F26:F32)</f>
        <v>44</v>
      </c>
      <c r="G33" s="47" t="s">
        <v>110</v>
      </c>
      <c r="H33" s="684">
        <f>SUM(H26:I32)</f>
        <v>520000</v>
      </c>
      <c r="I33" s="227"/>
    </row>
    <row r="34" spans="1:9" ht="21" customHeight="1">
      <c r="A34" s="673" t="s">
        <v>165</v>
      </c>
      <c r="B34" s="674"/>
      <c r="C34" s="675"/>
      <c r="D34" s="675"/>
      <c r="E34" s="631"/>
      <c r="F34" s="95"/>
      <c r="G34" s="95"/>
      <c r="H34" s="685">
        <f>SUM(H29)</f>
        <v>417000</v>
      </c>
      <c r="I34" s="631"/>
    </row>
    <row r="35" spans="1:9" ht="14.25" customHeight="1">
      <c r="A35" s="49"/>
      <c r="B35" s="49"/>
      <c r="C35" s="50"/>
      <c r="D35" s="50"/>
      <c r="E35" s="50"/>
      <c r="F35" s="50"/>
      <c r="G35" s="50"/>
      <c r="H35" s="51"/>
      <c r="I35" s="50"/>
    </row>
    <row r="36" spans="1:9" ht="13.5" customHeight="1">
      <c r="A36" s="467" t="s">
        <v>51</v>
      </c>
      <c r="B36" s="632"/>
      <c r="C36" s="632"/>
      <c r="D36" s="632"/>
      <c r="E36" s="632"/>
      <c r="F36" s="632"/>
      <c r="G36" s="632"/>
      <c r="H36" s="632"/>
      <c r="I36" s="632"/>
    </row>
    <row r="37" ht="12.75">
      <c r="I37" s="2" t="s">
        <v>2</v>
      </c>
    </row>
    <row r="38" spans="1:9" ht="14.25" customHeight="1">
      <c r="A38" s="307" t="s">
        <v>241</v>
      </c>
      <c r="B38" s="328"/>
      <c r="C38" s="628"/>
      <c r="D38" s="628"/>
      <c r="E38" s="629"/>
      <c r="F38" s="300" t="s">
        <v>52</v>
      </c>
      <c r="G38" s="301"/>
      <c r="H38" s="301"/>
      <c r="I38" s="317"/>
    </row>
    <row r="39" spans="1:9" ht="32.25" customHeight="1">
      <c r="A39" s="510"/>
      <c r="B39" s="511"/>
      <c r="C39" s="331"/>
      <c r="D39" s="331"/>
      <c r="E39" s="332"/>
      <c r="F39" s="46" t="s">
        <v>49</v>
      </c>
      <c r="G39" s="46" t="s">
        <v>48</v>
      </c>
      <c r="H39" s="630" t="s">
        <v>50</v>
      </c>
      <c r="I39" s="631"/>
    </row>
    <row r="40" spans="1:9" ht="12.75" customHeight="1">
      <c r="A40" s="676" t="s">
        <v>313</v>
      </c>
      <c r="B40" s="677"/>
      <c r="C40" s="678"/>
      <c r="D40" s="678"/>
      <c r="E40" s="679"/>
      <c r="F40" s="157">
        <v>15</v>
      </c>
      <c r="G40" s="89">
        <v>20000</v>
      </c>
      <c r="H40" s="680">
        <v>300000</v>
      </c>
      <c r="I40" s="679"/>
    </row>
    <row r="41" spans="1:9" ht="12.75" customHeight="1">
      <c r="A41" s="676" t="s">
        <v>393</v>
      </c>
      <c r="B41" s="677"/>
      <c r="C41" s="678"/>
      <c r="D41" s="678"/>
      <c r="E41" s="679"/>
      <c r="F41" s="157">
        <v>5</v>
      </c>
      <c r="G41" s="89">
        <v>55800</v>
      </c>
      <c r="H41" s="680">
        <f aca="true" t="shared" si="0" ref="H41:H54">F41*G41</f>
        <v>279000</v>
      </c>
      <c r="I41" s="679"/>
    </row>
    <row r="42" spans="1:9" ht="12.75">
      <c r="A42" s="676" t="s">
        <v>259</v>
      </c>
      <c r="B42" s="677"/>
      <c r="C42" s="678"/>
      <c r="D42" s="678"/>
      <c r="E42" s="679"/>
      <c r="F42" s="157">
        <v>3</v>
      </c>
      <c r="G42" s="89">
        <v>37200</v>
      </c>
      <c r="H42" s="680">
        <v>111600</v>
      </c>
      <c r="I42" s="679"/>
    </row>
    <row r="43" spans="1:9" ht="12.75" customHeight="1">
      <c r="A43" s="676" t="s">
        <v>315</v>
      </c>
      <c r="B43" s="677"/>
      <c r="C43" s="678"/>
      <c r="D43" s="678"/>
      <c r="E43" s="679"/>
      <c r="F43" s="157">
        <v>1</v>
      </c>
      <c r="G43" s="89">
        <v>2500</v>
      </c>
      <c r="H43" s="680">
        <f t="shared" si="0"/>
        <v>2500</v>
      </c>
      <c r="I43" s="679"/>
    </row>
    <row r="44" spans="1:9" ht="12.75" customHeight="1">
      <c r="A44" s="676" t="s">
        <v>316</v>
      </c>
      <c r="B44" s="677"/>
      <c r="C44" s="678"/>
      <c r="D44" s="678"/>
      <c r="E44" s="679"/>
      <c r="F44" s="157">
        <v>1</v>
      </c>
      <c r="G44" s="89">
        <v>15000</v>
      </c>
      <c r="H44" s="680">
        <f t="shared" si="0"/>
        <v>15000</v>
      </c>
      <c r="I44" s="679"/>
    </row>
    <row r="45" spans="1:9" ht="12" customHeight="1">
      <c r="A45" s="676" t="s">
        <v>261</v>
      </c>
      <c r="B45" s="677"/>
      <c r="C45" s="678"/>
      <c r="D45" s="678"/>
      <c r="E45" s="679"/>
      <c r="F45" s="157">
        <v>2</v>
      </c>
      <c r="G45" s="89">
        <v>90000</v>
      </c>
      <c r="H45" s="680">
        <f t="shared" si="0"/>
        <v>180000</v>
      </c>
      <c r="I45" s="679"/>
    </row>
    <row r="46" spans="1:9" ht="12.75" customHeight="1">
      <c r="A46" s="660" t="s">
        <v>269</v>
      </c>
      <c r="B46" s="661"/>
      <c r="C46" s="662"/>
      <c r="D46" s="662"/>
      <c r="E46" s="663"/>
      <c r="F46" s="55">
        <v>1</v>
      </c>
      <c r="G46" s="58">
        <v>25000</v>
      </c>
      <c r="H46" s="664">
        <f t="shared" si="0"/>
        <v>25000</v>
      </c>
      <c r="I46" s="663"/>
    </row>
    <row r="47" spans="1:9" ht="12.75" customHeight="1">
      <c r="A47" s="660" t="s">
        <v>270</v>
      </c>
      <c r="B47" s="661"/>
      <c r="C47" s="662"/>
      <c r="D47" s="662"/>
      <c r="E47" s="663"/>
      <c r="F47" s="55">
        <v>1</v>
      </c>
      <c r="G47" s="58">
        <v>60000</v>
      </c>
      <c r="H47" s="664">
        <f>F47*G47</f>
        <v>60000</v>
      </c>
      <c r="I47" s="663"/>
    </row>
    <row r="48" spans="1:9" ht="12.75" customHeight="1">
      <c r="A48" s="660" t="s">
        <v>271</v>
      </c>
      <c r="B48" s="661"/>
      <c r="C48" s="662"/>
      <c r="D48" s="662"/>
      <c r="E48" s="663"/>
      <c r="F48" s="55">
        <v>1</v>
      </c>
      <c r="G48" s="58">
        <v>80000</v>
      </c>
      <c r="H48" s="664">
        <f>F48*G48</f>
        <v>80000</v>
      </c>
      <c r="I48" s="663"/>
    </row>
    <row r="49" spans="1:9" ht="12.75" customHeight="1">
      <c r="A49" s="660" t="s">
        <v>272</v>
      </c>
      <c r="B49" s="661"/>
      <c r="C49" s="662"/>
      <c r="D49" s="662"/>
      <c r="E49" s="663"/>
      <c r="F49" s="55">
        <v>1</v>
      </c>
      <c r="G49" s="58">
        <v>15000</v>
      </c>
      <c r="H49" s="664">
        <f>F49*G49</f>
        <v>15000</v>
      </c>
      <c r="I49" s="663"/>
    </row>
    <row r="50" spans="1:9" ht="12.75">
      <c r="A50" s="660" t="s">
        <v>310</v>
      </c>
      <c r="B50" s="661"/>
      <c r="C50" s="662"/>
      <c r="D50" s="662"/>
      <c r="E50" s="663"/>
      <c r="F50" s="55">
        <v>7</v>
      </c>
      <c r="G50" s="58">
        <v>5000</v>
      </c>
      <c r="H50" s="664">
        <f>F50*G50</f>
        <v>35000</v>
      </c>
      <c r="I50" s="663"/>
    </row>
    <row r="51" spans="1:9" ht="12.75">
      <c r="A51" s="660" t="s">
        <v>311</v>
      </c>
      <c r="B51" s="661"/>
      <c r="C51" s="662"/>
      <c r="D51" s="662"/>
      <c r="E51" s="663"/>
      <c r="F51" s="55">
        <v>1</v>
      </c>
      <c r="G51" s="58">
        <v>150000</v>
      </c>
      <c r="H51" s="664">
        <f t="shared" si="0"/>
        <v>150000</v>
      </c>
      <c r="I51" s="663"/>
    </row>
    <row r="52" spans="1:9" ht="12.75" customHeight="1">
      <c r="A52" s="660" t="s">
        <v>403</v>
      </c>
      <c r="B52" s="661"/>
      <c r="C52" s="662"/>
      <c r="D52" s="662"/>
      <c r="E52" s="663"/>
      <c r="F52" s="55">
        <v>1</v>
      </c>
      <c r="G52" s="58">
        <v>40000</v>
      </c>
      <c r="H52" s="664">
        <f t="shared" si="0"/>
        <v>40000</v>
      </c>
      <c r="I52" s="663"/>
    </row>
    <row r="53" spans="1:9" ht="12.75">
      <c r="A53" s="660" t="s">
        <v>312</v>
      </c>
      <c r="B53" s="661"/>
      <c r="C53" s="662"/>
      <c r="D53" s="662"/>
      <c r="E53" s="663"/>
      <c r="F53" s="55">
        <v>1</v>
      </c>
      <c r="G53" s="58">
        <v>20000</v>
      </c>
      <c r="H53" s="664">
        <f t="shared" si="0"/>
        <v>20000</v>
      </c>
      <c r="I53" s="663"/>
    </row>
    <row r="54" spans="1:9" ht="13.5" thickBot="1">
      <c r="A54" s="686" t="s">
        <v>324</v>
      </c>
      <c r="B54" s="687"/>
      <c r="C54" s="688"/>
      <c r="D54" s="688"/>
      <c r="E54" s="689"/>
      <c r="F54" s="57">
        <v>1</v>
      </c>
      <c r="G54" s="179">
        <v>80000</v>
      </c>
      <c r="H54" s="690">
        <f t="shared" si="0"/>
        <v>80000</v>
      </c>
      <c r="I54" s="689"/>
    </row>
    <row r="55" spans="1:9" ht="18.75" customHeight="1" thickTop="1">
      <c r="A55" s="669" t="s">
        <v>17</v>
      </c>
      <c r="B55" s="670"/>
      <c r="C55" s="671"/>
      <c r="D55" s="671"/>
      <c r="E55" s="672"/>
      <c r="F55" s="47">
        <f>SUM(F40:F54)</f>
        <v>42</v>
      </c>
      <c r="G55" s="47" t="s">
        <v>110</v>
      </c>
      <c r="H55" s="684">
        <f>SUM(H40:I54)</f>
        <v>1393100</v>
      </c>
      <c r="I55" s="227"/>
    </row>
    <row r="56" spans="1:9" ht="21" customHeight="1">
      <c r="A56" s="673" t="s">
        <v>165</v>
      </c>
      <c r="B56" s="674"/>
      <c r="C56" s="675"/>
      <c r="D56" s="675"/>
      <c r="E56" s="631"/>
      <c r="F56" s="95"/>
      <c r="G56" s="95"/>
      <c r="H56" s="685">
        <f>SUM(H40:I45)</f>
        <v>888100</v>
      </c>
      <c r="I56" s="631"/>
    </row>
  </sheetData>
  <mergeCells count="102">
    <mergeCell ref="A56:E56"/>
    <mergeCell ref="H56:I56"/>
    <mergeCell ref="A55:E55"/>
    <mergeCell ref="H55:I55"/>
    <mergeCell ref="H51:I51"/>
    <mergeCell ref="A51:E51"/>
    <mergeCell ref="A54:E54"/>
    <mergeCell ref="H54:I54"/>
    <mergeCell ref="A52:E52"/>
    <mergeCell ref="H52:I52"/>
    <mergeCell ref="A53:E53"/>
    <mergeCell ref="H53:I53"/>
    <mergeCell ref="A47:E47"/>
    <mergeCell ref="H47:I47"/>
    <mergeCell ref="A48:E48"/>
    <mergeCell ref="H48:I48"/>
    <mergeCell ref="A49:E49"/>
    <mergeCell ref="H49:I49"/>
    <mergeCell ref="A50:E50"/>
    <mergeCell ref="H50:I50"/>
    <mergeCell ref="A44:E44"/>
    <mergeCell ref="H44:I44"/>
    <mergeCell ref="H45:I45"/>
    <mergeCell ref="A46:E46"/>
    <mergeCell ref="H46:I46"/>
    <mergeCell ref="A45:E45"/>
    <mergeCell ref="A42:E42"/>
    <mergeCell ref="H42:I42"/>
    <mergeCell ref="A43:E43"/>
    <mergeCell ref="H43:I43"/>
    <mergeCell ref="A36:I36"/>
    <mergeCell ref="H33:I33"/>
    <mergeCell ref="H34:I34"/>
    <mergeCell ref="A41:E41"/>
    <mergeCell ref="H41:I41"/>
    <mergeCell ref="A38:E39"/>
    <mergeCell ref="H39:I39"/>
    <mergeCell ref="F38:I38"/>
    <mergeCell ref="A40:E40"/>
    <mergeCell ref="H40:I40"/>
    <mergeCell ref="H29:I29"/>
    <mergeCell ref="H30:I30"/>
    <mergeCell ref="H31:I31"/>
    <mergeCell ref="H32:I32"/>
    <mergeCell ref="A32:E32"/>
    <mergeCell ref="A33:E33"/>
    <mergeCell ref="A34:E34"/>
    <mergeCell ref="A29:E29"/>
    <mergeCell ref="A30:E30"/>
    <mergeCell ref="A31:E31"/>
    <mergeCell ref="A26:E26"/>
    <mergeCell ref="A27:E27"/>
    <mergeCell ref="A28:E28"/>
    <mergeCell ref="H26:I26"/>
    <mergeCell ref="H27:I27"/>
    <mergeCell ref="H28:I28"/>
    <mergeCell ref="A7:C7"/>
    <mergeCell ref="D7:G7"/>
    <mergeCell ref="H7:I7"/>
    <mergeCell ref="A8:C8"/>
    <mergeCell ref="D8:G8"/>
    <mergeCell ref="A18:C18"/>
    <mergeCell ref="A6:C6"/>
    <mergeCell ref="D6:G6"/>
    <mergeCell ref="H6:I6"/>
    <mergeCell ref="A15:C15"/>
    <mergeCell ref="H13:I13"/>
    <mergeCell ref="H14:I14"/>
    <mergeCell ref="H15:I15"/>
    <mergeCell ref="D14:G14"/>
    <mergeCell ref="H8:I8"/>
    <mergeCell ref="A5:C5"/>
    <mergeCell ref="D5:G5"/>
    <mergeCell ref="H5:I5"/>
    <mergeCell ref="A4:C4"/>
    <mergeCell ref="D4:G4"/>
    <mergeCell ref="H4:I4"/>
    <mergeCell ref="A1:I1"/>
    <mergeCell ref="A3:C3"/>
    <mergeCell ref="D3:G3"/>
    <mergeCell ref="H3:I3"/>
    <mergeCell ref="F24:I24"/>
    <mergeCell ref="A17:C17"/>
    <mergeCell ref="A20:I20"/>
    <mergeCell ref="D18:G18"/>
    <mergeCell ref="H17:I17"/>
    <mergeCell ref="H18:I18"/>
    <mergeCell ref="D17:G17"/>
    <mergeCell ref="A24:E25"/>
    <mergeCell ref="H25:I25"/>
    <mergeCell ref="A22:I22"/>
    <mergeCell ref="D15:G15"/>
    <mergeCell ref="A16:C16"/>
    <mergeCell ref="H16:I16"/>
    <mergeCell ref="D16:G16"/>
    <mergeCell ref="A10:I10"/>
    <mergeCell ref="A12:C12"/>
    <mergeCell ref="D12:G12"/>
    <mergeCell ref="A14:C14"/>
    <mergeCell ref="D13:G13"/>
    <mergeCell ref="A13:C13"/>
    <mergeCell ref="H12:I12"/>
  </mergeCells>
  <printOptions/>
  <pageMargins left="0.65" right="0.18" top="0.5" bottom="0.42" header="0.43" footer="0.3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workbookViewId="0" topLeftCell="A1">
      <selection activeCell="D35" sqref="D35:G35"/>
    </sheetView>
  </sheetViews>
  <sheetFormatPr defaultColWidth="9.00390625" defaultRowHeight="12.75"/>
  <cols>
    <col min="2" max="2" width="11.25390625" style="0" customWidth="1"/>
    <col min="3" max="3" width="9.75390625" style="0" customWidth="1"/>
    <col min="6" max="6" width="11.75390625" style="0" customWidth="1"/>
    <col min="7" max="7" width="11.125" style="0" customWidth="1"/>
    <col min="8" max="8" width="14.25390625" style="0" customWidth="1"/>
  </cols>
  <sheetData>
    <row r="1" spans="1:8" ht="13.5" customHeight="1">
      <c r="A1" s="467" t="s">
        <v>53</v>
      </c>
      <c r="B1" s="632"/>
      <c r="C1" s="632"/>
      <c r="D1" s="632"/>
      <c r="E1" s="632"/>
      <c r="F1" s="632"/>
      <c r="G1" s="632"/>
      <c r="H1" s="632"/>
    </row>
    <row r="2" spans="1:8" ht="13.5" customHeight="1">
      <c r="A2" s="467" t="s">
        <v>54</v>
      </c>
      <c r="B2" s="632"/>
      <c r="C2" s="632"/>
      <c r="D2" s="632"/>
      <c r="E2" s="632"/>
      <c r="F2" s="632"/>
      <c r="G2" s="632"/>
      <c r="H2" s="632"/>
    </row>
    <row r="4" spans="1:8" ht="18" customHeight="1">
      <c r="A4" s="307" t="s">
        <v>241</v>
      </c>
      <c r="B4" s="328"/>
      <c r="C4" s="628"/>
      <c r="D4" s="628"/>
      <c r="E4" s="629"/>
      <c r="F4" s="300" t="s">
        <v>52</v>
      </c>
      <c r="G4" s="301"/>
      <c r="H4" s="304"/>
    </row>
    <row r="5" spans="1:8" ht="19.5" customHeight="1">
      <c r="A5" s="510"/>
      <c r="B5" s="511"/>
      <c r="C5" s="331"/>
      <c r="D5" s="331"/>
      <c r="E5" s="332"/>
      <c r="F5" s="46" t="s">
        <v>49</v>
      </c>
      <c r="G5" s="46" t="s">
        <v>48</v>
      </c>
      <c r="H5" s="46" t="s">
        <v>50</v>
      </c>
    </row>
    <row r="6" spans="1:8" ht="12.75" customHeight="1">
      <c r="A6" s="718" t="s">
        <v>167</v>
      </c>
      <c r="B6" s="719"/>
      <c r="C6" s="678"/>
      <c r="D6" s="678"/>
      <c r="E6" s="679"/>
      <c r="F6" s="88">
        <v>1814</v>
      </c>
      <c r="G6" s="100">
        <v>191.077728</v>
      </c>
      <c r="H6" s="90">
        <f>F6*G6</f>
        <v>346614.998592</v>
      </c>
    </row>
    <row r="7" spans="1:8" ht="12.75" customHeight="1">
      <c r="A7" s="718" t="s">
        <v>262</v>
      </c>
      <c r="B7" s="719"/>
      <c r="C7" s="678"/>
      <c r="D7" s="678"/>
      <c r="E7" s="679"/>
      <c r="F7" s="88">
        <v>145</v>
      </c>
      <c r="G7" s="100">
        <v>141.03448</v>
      </c>
      <c r="H7" s="90">
        <f>F7*G7</f>
        <v>20449.9996</v>
      </c>
    </row>
    <row r="8" spans="1:8" ht="14.25" customHeight="1">
      <c r="A8" s="718" t="s">
        <v>365</v>
      </c>
      <c r="B8" s="719"/>
      <c r="C8" s="678"/>
      <c r="D8" s="678"/>
      <c r="E8" s="679"/>
      <c r="F8" s="88">
        <v>12</v>
      </c>
      <c r="G8" s="89">
        <v>2500</v>
      </c>
      <c r="H8" s="90">
        <f>F8*G8</f>
        <v>30000</v>
      </c>
    </row>
    <row r="9" spans="1:8" ht="12.75" customHeight="1">
      <c r="A9" s="718" t="s">
        <v>263</v>
      </c>
      <c r="B9" s="719"/>
      <c r="C9" s="678"/>
      <c r="D9" s="678"/>
      <c r="E9" s="679"/>
      <c r="F9" s="88">
        <v>73</v>
      </c>
      <c r="G9" s="100">
        <v>1123.15</v>
      </c>
      <c r="H9" s="90">
        <f aca="true" t="shared" si="0" ref="H9:H15">F9*G9</f>
        <v>81989.95000000001</v>
      </c>
    </row>
    <row r="10" spans="1:8" ht="12.75" customHeight="1">
      <c r="A10" s="718" t="s">
        <v>314</v>
      </c>
      <c r="B10" s="719"/>
      <c r="C10" s="662"/>
      <c r="D10" s="662"/>
      <c r="E10" s="663"/>
      <c r="F10" s="88">
        <v>2</v>
      </c>
      <c r="G10" s="100">
        <v>5500</v>
      </c>
      <c r="H10" s="90">
        <f>F10*G10</f>
        <v>11000</v>
      </c>
    </row>
    <row r="11" spans="1:8" ht="12.75" customHeight="1">
      <c r="A11" s="718" t="s">
        <v>179</v>
      </c>
      <c r="B11" s="719"/>
      <c r="C11" s="662"/>
      <c r="D11" s="662"/>
      <c r="E11" s="663"/>
      <c r="F11" s="88">
        <v>302</v>
      </c>
      <c r="G11" s="100">
        <v>87</v>
      </c>
      <c r="H11" s="90">
        <f t="shared" si="0"/>
        <v>26274</v>
      </c>
    </row>
    <row r="12" spans="1:8" ht="12.75" customHeight="1">
      <c r="A12" s="714" t="s">
        <v>325</v>
      </c>
      <c r="B12" s="715"/>
      <c r="C12" s="716"/>
      <c r="D12" s="716"/>
      <c r="E12" s="717"/>
      <c r="F12" s="54">
        <v>1</v>
      </c>
      <c r="G12" s="58">
        <v>2800</v>
      </c>
      <c r="H12" s="60">
        <f t="shared" si="0"/>
        <v>2800</v>
      </c>
    </row>
    <row r="13" spans="1:8" ht="12.75">
      <c r="A13" s="714" t="s">
        <v>326</v>
      </c>
      <c r="B13" s="715"/>
      <c r="C13" s="716"/>
      <c r="D13" s="716"/>
      <c r="E13" s="717"/>
      <c r="F13" s="54">
        <v>1</v>
      </c>
      <c r="G13" s="58">
        <v>1200</v>
      </c>
      <c r="H13" s="60">
        <f t="shared" si="0"/>
        <v>1200</v>
      </c>
    </row>
    <row r="14" spans="1:8" ht="12.75">
      <c r="A14" s="714" t="s">
        <v>327</v>
      </c>
      <c r="B14" s="715"/>
      <c r="C14" s="716"/>
      <c r="D14" s="716"/>
      <c r="E14" s="717"/>
      <c r="F14" s="54">
        <v>1</v>
      </c>
      <c r="G14" s="58">
        <v>5000</v>
      </c>
      <c r="H14" s="60">
        <f t="shared" si="0"/>
        <v>5000</v>
      </c>
    </row>
    <row r="15" spans="1:8" ht="12.75">
      <c r="A15" s="714" t="s">
        <v>404</v>
      </c>
      <c r="B15" s="715"/>
      <c r="C15" s="716"/>
      <c r="D15" s="716"/>
      <c r="E15" s="717"/>
      <c r="F15" s="54">
        <v>5</v>
      </c>
      <c r="G15" s="58">
        <v>1300</v>
      </c>
      <c r="H15" s="60">
        <f t="shared" si="0"/>
        <v>6500</v>
      </c>
    </row>
    <row r="16" spans="1:8" ht="12.75">
      <c r="A16" s="714"/>
      <c r="B16" s="715"/>
      <c r="C16" s="716"/>
      <c r="D16" s="716"/>
      <c r="E16" s="717"/>
      <c r="F16" s="54"/>
      <c r="G16" s="58"/>
      <c r="H16" s="60">
        <f>F16*G16</f>
        <v>0</v>
      </c>
    </row>
    <row r="17" spans="1:8" ht="20.25" customHeight="1">
      <c r="A17" s="330" t="s">
        <v>17</v>
      </c>
      <c r="B17" s="331"/>
      <c r="C17" s="235"/>
      <c r="D17" s="235"/>
      <c r="E17" s="227"/>
      <c r="F17" s="47">
        <f>SUM(F6:F13)</f>
        <v>2350</v>
      </c>
      <c r="G17" s="47" t="s">
        <v>110</v>
      </c>
      <c r="H17" s="62">
        <f>SUM(H6:H16)</f>
        <v>531828.9481919999</v>
      </c>
    </row>
    <row r="18" spans="1:8" ht="23.25" customHeight="1" thickBot="1">
      <c r="A18" s="720" t="s">
        <v>165</v>
      </c>
      <c r="B18" s="721"/>
      <c r="C18" s="722"/>
      <c r="D18" s="722"/>
      <c r="E18" s="723"/>
      <c r="F18" s="91"/>
      <c r="G18" s="91"/>
      <c r="H18" s="92">
        <f>SUM(H6:H11)</f>
        <v>516328.948192</v>
      </c>
    </row>
    <row r="19" spans="1:8" ht="22.5" customHeight="1">
      <c r="A19" s="725" t="s">
        <v>82</v>
      </c>
      <c r="B19" s="726"/>
      <c r="C19" s="727"/>
      <c r="D19" s="727"/>
      <c r="E19" s="728"/>
      <c r="F19" s="52"/>
      <c r="G19" s="52"/>
      <c r="H19" s="63">
        <f>H17+'262-310'!H55+'262-310'!H33</f>
        <v>2444928.948192</v>
      </c>
    </row>
    <row r="20" spans="1:8" ht="24" customHeight="1" thickBot="1">
      <c r="A20" s="724" t="s">
        <v>165</v>
      </c>
      <c r="B20" s="721"/>
      <c r="C20" s="722"/>
      <c r="D20" s="722"/>
      <c r="E20" s="723"/>
      <c r="F20" s="93"/>
      <c r="G20" s="93"/>
      <c r="H20" s="94">
        <f>H18+'262-310'!H56+'262-310'!H34</f>
        <v>1821428.948192</v>
      </c>
    </row>
    <row r="21" spans="1:8" ht="12.75" customHeight="1">
      <c r="A21" s="49"/>
      <c r="B21" s="49"/>
      <c r="C21" s="50"/>
      <c r="D21" s="50"/>
      <c r="E21" s="50"/>
      <c r="F21" s="50"/>
      <c r="G21" s="50"/>
      <c r="H21" s="51"/>
    </row>
    <row r="22" spans="1:8" ht="27.75" customHeight="1">
      <c r="A22" s="310" t="s">
        <v>369</v>
      </c>
      <c r="B22" s="432"/>
      <c r="C22" s="432"/>
      <c r="D22" s="432"/>
      <c r="E22" s="432"/>
      <c r="F22" s="432"/>
      <c r="G22" s="432"/>
      <c r="H22" s="432"/>
    </row>
    <row r="23" spans="1:8" ht="10.5" customHeight="1">
      <c r="A23" s="17"/>
      <c r="B23" s="16"/>
      <c r="C23" s="16"/>
      <c r="D23" s="16"/>
      <c r="E23" s="16"/>
      <c r="F23" s="16"/>
      <c r="G23" s="16"/>
      <c r="H23" s="16"/>
    </row>
    <row r="24" spans="1:8" ht="13.5" customHeight="1">
      <c r="A24" s="467" t="s">
        <v>55</v>
      </c>
      <c r="B24" s="632"/>
      <c r="C24" s="632"/>
      <c r="D24" s="632"/>
      <c r="E24" s="632"/>
      <c r="F24" s="632"/>
      <c r="G24" s="632"/>
      <c r="H24" s="632"/>
    </row>
    <row r="25" ht="12.75">
      <c r="G25" s="5"/>
    </row>
    <row r="26" spans="1:8" ht="24.75" customHeight="1">
      <c r="A26" s="300" t="s">
        <v>56</v>
      </c>
      <c r="B26" s="301"/>
      <c r="C26" s="304"/>
      <c r="D26" s="300" t="s">
        <v>57</v>
      </c>
      <c r="E26" s="301"/>
      <c r="F26" s="301"/>
      <c r="G26" s="304"/>
      <c r="H26" s="114" t="s">
        <v>3</v>
      </c>
    </row>
    <row r="27" spans="1:8" ht="17.25" customHeight="1">
      <c r="A27" s="611" t="s">
        <v>58</v>
      </c>
      <c r="B27" s="612"/>
      <c r="C27" s="613"/>
      <c r="D27" s="608" t="s">
        <v>61</v>
      </c>
      <c r="E27" s="609"/>
      <c r="F27" s="609"/>
      <c r="G27" s="610"/>
      <c r="H27" s="177">
        <v>6797</v>
      </c>
    </row>
    <row r="28" spans="1:8" ht="12.75">
      <c r="A28" s="711" t="s">
        <v>264</v>
      </c>
      <c r="B28" s="712"/>
      <c r="C28" s="713"/>
      <c r="D28" s="616" t="s">
        <v>61</v>
      </c>
      <c r="E28" s="617"/>
      <c r="F28" s="617"/>
      <c r="G28" s="618"/>
      <c r="H28" s="158">
        <v>3004</v>
      </c>
    </row>
    <row r="29" spans="1:8" ht="13.5" thickBot="1">
      <c r="A29" s="708"/>
      <c r="B29" s="709"/>
      <c r="C29" s="710"/>
      <c r="D29" s="485"/>
      <c r="E29" s="688"/>
      <c r="F29" s="688"/>
      <c r="G29" s="689"/>
      <c r="H29" s="116"/>
    </row>
    <row r="30" spans="1:8" ht="18" customHeight="1" thickTop="1">
      <c r="A30" s="477" t="s">
        <v>17</v>
      </c>
      <c r="B30" s="478"/>
      <c r="C30" s="479"/>
      <c r="D30" s="480"/>
      <c r="E30" s="289"/>
      <c r="F30" s="289"/>
      <c r="G30" s="695"/>
      <c r="H30" s="117">
        <f>H27+H28+H29</f>
        <v>9801</v>
      </c>
    </row>
    <row r="31" spans="1:8" ht="12.75">
      <c r="A31" s="24"/>
      <c r="B31" s="24"/>
      <c r="C31" s="24"/>
      <c r="D31" s="18"/>
      <c r="E31" s="22"/>
      <c r="F31" s="22"/>
      <c r="G31" s="22"/>
      <c r="H31" s="22"/>
    </row>
    <row r="32" spans="1:8" ht="13.5" customHeight="1">
      <c r="A32" s="467" t="s">
        <v>145</v>
      </c>
      <c r="B32" s="632"/>
      <c r="C32" s="632"/>
      <c r="D32" s="632"/>
      <c r="E32" s="632"/>
      <c r="F32" s="632"/>
      <c r="G32" s="632"/>
      <c r="H32" s="632"/>
    </row>
    <row r="34" spans="1:8" ht="24.75" customHeight="1">
      <c r="A34" s="300" t="s">
        <v>56</v>
      </c>
      <c r="B34" s="301"/>
      <c r="C34" s="304"/>
      <c r="D34" s="300" t="s">
        <v>57</v>
      </c>
      <c r="E34" s="301"/>
      <c r="F34" s="301"/>
      <c r="G34" s="304"/>
      <c r="H34" s="114" t="s">
        <v>3</v>
      </c>
    </row>
    <row r="35" spans="1:8" ht="24" customHeight="1">
      <c r="A35" s="699" t="s">
        <v>370</v>
      </c>
      <c r="B35" s="700"/>
      <c r="C35" s="701"/>
      <c r="D35" s="702" t="s">
        <v>438</v>
      </c>
      <c r="E35" s="703"/>
      <c r="F35" s="703"/>
      <c r="G35" s="704"/>
      <c r="H35" s="173">
        <f>титул!G15*176*11.5</f>
        <v>380512</v>
      </c>
    </row>
    <row r="36" spans="1:8" ht="12.75">
      <c r="A36" s="705"/>
      <c r="B36" s="706"/>
      <c r="C36" s="707"/>
      <c r="D36" s="433" t="s">
        <v>254</v>
      </c>
      <c r="E36" s="662"/>
      <c r="F36" s="662"/>
      <c r="G36" s="663"/>
      <c r="H36" s="115"/>
    </row>
    <row r="37" spans="1:8" ht="13.5" thickBot="1">
      <c r="A37" s="708"/>
      <c r="B37" s="709"/>
      <c r="C37" s="710"/>
      <c r="D37" s="485"/>
      <c r="E37" s="688"/>
      <c r="F37" s="688"/>
      <c r="G37" s="689"/>
      <c r="H37" s="116"/>
    </row>
    <row r="38" spans="1:8" ht="18" customHeight="1" thickTop="1">
      <c r="A38" s="477" t="s">
        <v>17</v>
      </c>
      <c r="B38" s="478"/>
      <c r="C38" s="479"/>
      <c r="D38" s="480"/>
      <c r="E38" s="289"/>
      <c r="F38" s="289"/>
      <c r="G38" s="695"/>
      <c r="H38" s="117">
        <f>H35+H36+H37</f>
        <v>380512</v>
      </c>
    </row>
    <row r="40" spans="1:8" ht="12.75">
      <c r="A40" s="467" t="s">
        <v>59</v>
      </c>
      <c r="B40" s="632"/>
      <c r="C40" s="632"/>
      <c r="D40" s="632"/>
      <c r="E40" s="632"/>
      <c r="F40" s="632"/>
      <c r="G40" s="632"/>
      <c r="H40" s="632"/>
    </row>
    <row r="42" spans="1:8" ht="14.25" customHeight="1">
      <c r="A42" s="307" t="s">
        <v>241</v>
      </c>
      <c r="B42" s="328"/>
      <c r="C42" s="628"/>
      <c r="D42" s="628"/>
      <c r="E42" s="629"/>
      <c r="F42" s="300" t="s">
        <v>52</v>
      </c>
      <c r="G42" s="301"/>
      <c r="H42" s="304"/>
    </row>
    <row r="43" spans="1:8" ht="21" customHeight="1">
      <c r="A43" s="510"/>
      <c r="B43" s="511"/>
      <c r="C43" s="331"/>
      <c r="D43" s="331"/>
      <c r="E43" s="332"/>
      <c r="F43" s="46" t="s">
        <v>49</v>
      </c>
      <c r="G43" s="46" t="s">
        <v>48</v>
      </c>
      <c r="H43" s="46" t="s">
        <v>50</v>
      </c>
    </row>
    <row r="44" spans="1:8" ht="12.75">
      <c r="A44" s="696" t="s">
        <v>273</v>
      </c>
      <c r="B44" s="697"/>
      <c r="C44" s="697"/>
      <c r="D44" s="697"/>
      <c r="E44" s="698"/>
      <c r="F44" s="174">
        <v>15</v>
      </c>
      <c r="G44" s="175">
        <v>500</v>
      </c>
      <c r="H44" s="176">
        <f aca="true" t="shared" si="1" ref="H44:H50">F44*G44</f>
        <v>7500</v>
      </c>
    </row>
    <row r="45" spans="1:8" ht="12.75" customHeight="1">
      <c r="A45" s="696" t="s">
        <v>274</v>
      </c>
      <c r="B45" s="697"/>
      <c r="C45" s="697"/>
      <c r="D45" s="697"/>
      <c r="E45" s="698"/>
      <c r="F45" s="174">
        <v>100</v>
      </c>
      <c r="G45" s="175">
        <v>100</v>
      </c>
      <c r="H45" s="176">
        <f t="shared" si="1"/>
        <v>10000</v>
      </c>
    </row>
    <row r="46" spans="1:8" ht="12.75">
      <c r="A46" s="696" t="s">
        <v>275</v>
      </c>
      <c r="B46" s="697"/>
      <c r="C46" s="697"/>
      <c r="D46" s="697"/>
      <c r="E46" s="698"/>
      <c r="F46" s="174">
        <v>50</v>
      </c>
      <c r="G46" s="175">
        <v>70</v>
      </c>
      <c r="H46" s="176">
        <f t="shared" si="1"/>
        <v>3500</v>
      </c>
    </row>
    <row r="47" spans="1:8" ht="12.75">
      <c r="A47" s="696" t="s">
        <v>169</v>
      </c>
      <c r="B47" s="697"/>
      <c r="C47" s="697"/>
      <c r="D47" s="697"/>
      <c r="E47" s="698"/>
      <c r="F47" s="174">
        <v>100</v>
      </c>
      <c r="G47" s="175">
        <v>120</v>
      </c>
      <c r="H47" s="176">
        <f t="shared" si="1"/>
        <v>12000</v>
      </c>
    </row>
    <row r="48" spans="1:8" ht="12.75">
      <c r="A48" s="696" t="s">
        <v>276</v>
      </c>
      <c r="B48" s="697"/>
      <c r="C48" s="697"/>
      <c r="D48" s="697"/>
      <c r="E48" s="698"/>
      <c r="F48" s="174">
        <v>30</v>
      </c>
      <c r="G48" s="175">
        <v>50</v>
      </c>
      <c r="H48" s="176">
        <f t="shared" si="1"/>
        <v>1500</v>
      </c>
    </row>
    <row r="49" spans="1:8" ht="12.75" customHeight="1">
      <c r="A49" s="696" t="s">
        <v>277</v>
      </c>
      <c r="B49" s="697"/>
      <c r="C49" s="697"/>
      <c r="D49" s="697"/>
      <c r="E49" s="698"/>
      <c r="F49" s="174">
        <v>20</v>
      </c>
      <c r="G49" s="175">
        <v>40</v>
      </c>
      <c r="H49" s="176">
        <f t="shared" si="1"/>
        <v>800</v>
      </c>
    </row>
    <row r="50" spans="1:8" ht="12.75">
      <c r="A50" s="696" t="s">
        <v>278</v>
      </c>
      <c r="B50" s="697"/>
      <c r="C50" s="697"/>
      <c r="D50" s="697"/>
      <c r="E50" s="698"/>
      <c r="F50" s="174">
        <v>200</v>
      </c>
      <c r="G50" s="175">
        <v>40</v>
      </c>
      <c r="H50" s="176">
        <f t="shared" si="1"/>
        <v>8000</v>
      </c>
    </row>
    <row r="51" spans="1:8" ht="12.75" customHeight="1">
      <c r="A51" s="696" t="s">
        <v>371</v>
      </c>
      <c r="B51" s="697"/>
      <c r="C51" s="697"/>
      <c r="D51" s="697"/>
      <c r="E51" s="698"/>
      <c r="F51" s="174">
        <v>25</v>
      </c>
      <c r="G51" s="175">
        <v>150</v>
      </c>
      <c r="H51" s="176">
        <f>F51*G51</f>
        <v>3750</v>
      </c>
    </row>
    <row r="52" spans="1:8" ht="12.75" customHeight="1">
      <c r="A52" s="696" t="s">
        <v>372</v>
      </c>
      <c r="B52" s="697"/>
      <c r="C52" s="697"/>
      <c r="D52" s="697"/>
      <c r="E52" s="698"/>
      <c r="F52" s="174">
        <v>10</v>
      </c>
      <c r="G52" s="175">
        <v>40</v>
      </c>
      <c r="H52" s="176">
        <f>F52*G52</f>
        <v>400</v>
      </c>
    </row>
    <row r="53" spans="1:8" ht="13.5" thickBot="1">
      <c r="A53" s="686"/>
      <c r="B53" s="688"/>
      <c r="C53" s="688"/>
      <c r="D53" s="688"/>
      <c r="E53" s="689"/>
      <c r="F53" s="11"/>
      <c r="G53" s="59"/>
      <c r="H53" s="61"/>
    </row>
    <row r="54" spans="1:8" ht="18.75" customHeight="1" thickTop="1">
      <c r="A54" s="669" t="s">
        <v>17</v>
      </c>
      <c r="B54" s="670"/>
      <c r="C54" s="671"/>
      <c r="D54" s="671"/>
      <c r="E54" s="672"/>
      <c r="F54" s="47">
        <f>SUM(F44:F53)</f>
        <v>550</v>
      </c>
      <c r="G54" s="47" t="s">
        <v>110</v>
      </c>
      <c r="H54" s="62">
        <f>SUM(H44:H53)</f>
        <v>47450</v>
      </c>
    </row>
    <row r="55" spans="1:8" ht="12.75">
      <c r="A55" s="691" t="s">
        <v>165</v>
      </c>
      <c r="B55" s="692"/>
      <c r="C55" s="693"/>
      <c r="D55" s="693"/>
      <c r="E55" s="694"/>
      <c r="F55" s="95" t="s">
        <v>110</v>
      </c>
      <c r="G55" s="95" t="s">
        <v>110</v>
      </c>
      <c r="H55" s="172">
        <f>H53</f>
        <v>0</v>
      </c>
    </row>
  </sheetData>
  <mergeCells count="57">
    <mergeCell ref="A14:E14"/>
    <mergeCell ref="A10:E10"/>
    <mergeCell ref="A17:E17"/>
    <mergeCell ref="A13:E13"/>
    <mergeCell ref="A18:E18"/>
    <mergeCell ref="A20:E20"/>
    <mergeCell ref="A19:E19"/>
    <mergeCell ref="A16:E16"/>
    <mergeCell ref="A6:E6"/>
    <mergeCell ref="A11:E11"/>
    <mergeCell ref="A8:E8"/>
    <mergeCell ref="A12:E12"/>
    <mergeCell ref="A7:E7"/>
    <mergeCell ref="A9:E9"/>
    <mergeCell ref="A27:C27"/>
    <mergeCell ref="D27:G27"/>
    <mergeCell ref="A1:H1"/>
    <mergeCell ref="A2:H2"/>
    <mergeCell ref="F4:H4"/>
    <mergeCell ref="A22:H22"/>
    <mergeCell ref="A4:E5"/>
    <mergeCell ref="A26:C26"/>
    <mergeCell ref="D26:G26"/>
    <mergeCell ref="A15:E15"/>
    <mergeCell ref="A28:C28"/>
    <mergeCell ref="D28:G28"/>
    <mergeCell ref="A46:E46"/>
    <mergeCell ref="A47:E47"/>
    <mergeCell ref="A42:E43"/>
    <mergeCell ref="A44:E44"/>
    <mergeCell ref="A45:E45"/>
    <mergeCell ref="A40:H40"/>
    <mergeCell ref="F42:H42"/>
    <mergeCell ref="A29:C29"/>
    <mergeCell ref="A49:E49"/>
    <mergeCell ref="A52:E52"/>
    <mergeCell ref="A36:C36"/>
    <mergeCell ref="D36:G36"/>
    <mergeCell ref="A48:E48"/>
    <mergeCell ref="A37:C37"/>
    <mergeCell ref="D37:G37"/>
    <mergeCell ref="A38:C38"/>
    <mergeCell ref="D38:G38"/>
    <mergeCell ref="D34:G34"/>
    <mergeCell ref="A35:C35"/>
    <mergeCell ref="D35:G35"/>
    <mergeCell ref="D29:G29"/>
    <mergeCell ref="A55:E55"/>
    <mergeCell ref="A54:E54"/>
    <mergeCell ref="A24:H24"/>
    <mergeCell ref="A32:H32"/>
    <mergeCell ref="A53:E53"/>
    <mergeCell ref="A30:C30"/>
    <mergeCell ref="D30:G30"/>
    <mergeCell ref="A50:E50"/>
    <mergeCell ref="A51:E51"/>
    <mergeCell ref="A34:C34"/>
  </mergeCells>
  <printOptions/>
  <pageMargins left="0.65" right="0.18" top="0.41" bottom="0.34" header="0.38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Первый</cp:lastModifiedBy>
  <cp:lastPrinted>2012-02-10T06:24:16Z</cp:lastPrinted>
  <dcterms:created xsi:type="dcterms:W3CDTF">2008-04-09T06:59:01Z</dcterms:created>
  <dcterms:modified xsi:type="dcterms:W3CDTF">2012-02-10T06:25:26Z</dcterms:modified>
  <cp:category/>
  <cp:version/>
  <cp:contentType/>
  <cp:contentStatus/>
</cp:coreProperties>
</file>